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-240" windowWidth="27480" windowHeight="6810" activeTab="1"/>
  </bookViews>
  <sheets>
    <sheet name="Chart1" sheetId="3" r:id="rId1"/>
    <sheet name="Respondente" sheetId="1" r:id="rId2"/>
    <sheet name="Sosiale Netwerke" sheetId="2" r:id="rId3"/>
  </sheets>
  <calcPr calcId="145621"/>
</workbook>
</file>

<file path=xl/calcChain.xml><?xml version="1.0" encoding="utf-8"?>
<calcChain xmlns="http://schemas.openxmlformats.org/spreadsheetml/2006/main">
  <c r="R4" i="1" l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" i="1"/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" i="1"/>
  <c r="J42" i="1"/>
  <c r="G49" i="1"/>
  <c r="G45" i="1"/>
  <c r="G44" i="1"/>
  <c r="G43" i="1"/>
  <c r="G42" i="1"/>
  <c r="G41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" i="1"/>
  <c r="G47" i="1" l="1"/>
  <c r="H38" i="1" l="1"/>
  <c r="I38" i="1"/>
  <c r="J38" i="1"/>
  <c r="G38" i="1"/>
</calcChain>
</file>

<file path=xl/sharedStrings.xml><?xml version="1.0" encoding="utf-8"?>
<sst xmlns="http://schemas.openxmlformats.org/spreadsheetml/2006/main" count="189" uniqueCount="96">
  <si>
    <t>#</t>
  </si>
  <si>
    <t>Facebook</t>
  </si>
  <si>
    <t>Twitter</t>
  </si>
  <si>
    <t>Foursquare</t>
  </si>
  <si>
    <t>Mxit</t>
  </si>
  <si>
    <t>Pinterest</t>
  </si>
  <si>
    <t>Methvin FP</t>
  </si>
  <si>
    <t>10C</t>
  </si>
  <si>
    <t>12A</t>
  </si>
  <si>
    <t>Abdul Z</t>
  </si>
  <si>
    <t>Arendse Q</t>
  </si>
  <si>
    <t>Ashraff S</t>
  </si>
  <si>
    <t>Franciscus C</t>
  </si>
  <si>
    <t>Kok R</t>
  </si>
  <si>
    <t>Kougioulis H</t>
  </si>
  <si>
    <t>Lourens M</t>
  </si>
  <si>
    <t>Lupondwana C</t>
  </si>
  <si>
    <t>Masemola B</t>
  </si>
  <si>
    <t>McMillan A</t>
  </si>
  <si>
    <t>Moholoa K</t>
  </si>
  <si>
    <t>Mtombeni L</t>
  </si>
  <si>
    <t>Otto D</t>
  </si>
  <si>
    <t>Paulsen J</t>
  </si>
  <si>
    <t>Qengqani N</t>
  </si>
  <si>
    <t>Smit A</t>
  </si>
  <si>
    <t>Smith E</t>
  </si>
  <si>
    <t>Smith M</t>
  </si>
  <si>
    <t>Snyman C</t>
  </si>
  <si>
    <t>Soundy N</t>
  </si>
  <si>
    <t>Swart M</t>
  </si>
  <si>
    <t>Theron H</t>
  </si>
  <si>
    <t>Tuck D</t>
  </si>
  <si>
    <t>Walkinshaw M</t>
  </si>
  <si>
    <t>Lötter GJ</t>
  </si>
  <si>
    <t>Mapeka MJ</t>
  </si>
  <si>
    <t>Phaladi PG</t>
  </si>
  <si>
    <t>Setoaba NR</t>
  </si>
  <si>
    <t>Solomon JP</t>
  </si>
  <si>
    <t>Naumann LM</t>
  </si>
  <si>
    <t>Kruger SS</t>
  </si>
  <si>
    <t>Theunissen CC</t>
  </si>
  <si>
    <t>12B</t>
  </si>
  <si>
    <t>10B</t>
  </si>
  <si>
    <t>11B</t>
  </si>
  <si>
    <t>11A</t>
  </si>
  <si>
    <t>10A</t>
  </si>
  <si>
    <t>11C</t>
  </si>
  <si>
    <t>12C</t>
  </si>
  <si>
    <t>Stander JJ</t>
  </si>
  <si>
    <t>Turok A</t>
  </si>
  <si>
    <t>Leerderdata</t>
  </si>
  <si>
    <t>Bladsy-borgskap</t>
  </si>
  <si>
    <t>Artikels waarin belangstel
1 = Hou minste van,  4 = Hou meeste van</t>
  </si>
  <si>
    <t>Kantoorgebruik</t>
  </si>
  <si>
    <t>Taal-vaardigheid</t>
  </si>
  <si>
    <t>Proefleser</t>
  </si>
  <si>
    <t>Naam</t>
  </si>
  <si>
    <t>Klas</t>
  </si>
  <si>
    <t>Skoolspan</t>
  </si>
  <si>
    <t>Geborg</t>
  </si>
  <si>
    <t>Betaal</t>
  </si>
  <si>
    <t>Uitstaande</t>
  </si>
  <si>
    <t>Sport-resultate</t>
  </si>
  <si>
    <t>Skool-nuus</t>
  </si>
  <si>
    <t>Kode</t>
  </si>
  <si>
    <t>Sosiale netwerk</t>
  </si>
  <si>
    <t>Gunsteling Sosiale Netwerk</t>
  </si>
  <si>
    <t>Laaste ingeedatum</t>
  </si>
  <si>
    <t>Datum ingehandig</t>
  </si>
  <si>
    <t>Aantal weke laat</t>
  </si>
  <si>
    <t>Fliek/Boek-resensies</t>
  </si>
  <si>
    <t>Kompetisies &amp; Speletjies</t>
  </si>
  <si>
    <t>Portefeulje op Redaksie</t>
  </si>
  <si>
    <t>Kode vir tesourier</t>
  </si>
  <si>
    <t>Goud</t>
  </si>
  <si>
    <t>Groen</t>
  </si>
  <si>
    <t>Blou</t>
  </si>
  <si>
    <t>Rooi</t>
  </si>
  <si>
    <t>Joernalis</t>
  </si>
  <si>
    <t>Fotograaf</t>
  </si>
  <si>
    <t>Navorser</t>
  </si>
  <si>
    <t>STATISTIEK</t>
  </si>
  <si>
    <t>SPANPUNTE</t>
  </si>
  <si>
    <t>Span</t>
  </si>
  <si>
    <t>Punte</t>
  </si>
  <si>
    <t xml:space="preserve">Aantal leerders wat NIE ’n bladsy borg nie: </t>
  </si>
  <si>
    <t xml:space="preserve">Totale bedrag wat tot dusver inbetaal is: </t>
  </si>
  <si>
    <t xml:space="preserve">Grootste bedrag wat geborg is: </t>
  </si>
  <si>
    <t xml:space="preserve">Aantal leerders wat op die redaksie wil dien: </t>
  </si>
  <si>
    <t xml:space="preserve">Aantal leerders wat as fotograaf op die redaksie wil dien. </t>
  </si>
  <si>
    <t>Totale bedrag geborg:</t>
  </si>
  <si>
    <t>Bedrag benodig vir aanvanklike drukkoste:</t>
  </si>
  <si>
    <t>Balans beskikbaar vir ander projekte:</t>
  </si>
  <si>
    <t>Plant van boom:</t>
  </si>
  <si>
    <t>Verf van kleedkamers:</t>
  </si>
  <si>
    <t>Sosiale Netwerk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</si>
</sst>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R&quot;\ #,##0.00;&quot;R&quot;\ \-#,##0.00"/>
    <numFmt numFmtId="44" formatCode="_ &quot;R&quot;\ * #,##0.00_ ;_ &quot;R&quot;\ * \-#,##0.00_ ;_ &quot;R&quot;\ * &quot;-&quot;??_ ;_ @_ "/>
    <numFmt numFmtId="164" formatCode="dd\ mmm\ yyyy"/>
    <numFmt numFmtId="165" formatCode="&quot;R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FFFFCC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/>
      <top style="medium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9" fontId="0" fillId="4" borderId="10" xfId="0" applyNumberFormat="1" applyFill="1" applyBorder="1" applyAlignment="1">
      <alignment horizontal="center"/>
    </xf>
    <xf numFmtId="0" fontId="3" fillId="3" borderId="1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left"/>
    </xf>
    <xf numFmtId="0" fontId="0" fillId="2" borderId="10" xfId="0" applyFill="1" applyBorder="1" applyAlignment="1">
      <alignment horizontal="center"/>
    </xf>
    <xf numFmtId="0" fontId="0" fillId="2" borderId="7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6" xfId="0" applyBorder="1" applyAlignment="1">
      <alignment horizontal="left"/>
    </xf>
    <xf numFmtId="14" fontId="0" fillId="2" borderId="10" xfId="0" applyNumberFormat="1" applyFill="1" applyBorder="1" applyAlignment="1">
      <alignment horizontal="right"/>
    </xf>
    <xf numFmtId="9" fontId="8" fillId="6" borderId="17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9" fontId="0" fillId="4" borderId="4" xfId="0" applyNumberFormat="1" applyFill="1" applyBorder="1" applyAlignment="1">
      <alignment horizontal="center"/>
    </xf>
    <xf numFmtId="7" fontId="0" fillId="2" borderId="10" xfId="1" applyNumberFormat="1" applyFont="1" applyFill="1" applyBorder="1" applyAlignment="1">
      <alignment horizontal="right"/>
    </xf>
    <xf numFmtId="7" fontId="0" fillId="2" borderId="1" xfId="1" applyNumberFormat="1" applyFont="1" applyFill="1" applyBorder="1" applyAlignment="1">
      <alignment horizontal="right" vertical="center"/>
    </xf>
    <xf numFmtId="0" fontId="0" fillId="2" borderId="25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3" fillId="3" borderId="27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0" fillId="0" borderId="31" xfId="0" applyBorder="1" applyAlignment="1">
      <alignment horizontal="right"/>
    </xf>
    <xf numFmtId="165" fontId="0" fillId="0" borderId="6" xfId="0" applyNumberFormat="1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35" xfId="0" applyBorder="1" applyAlignment="1">
      <alignment horizontal="right"/>
    </xf>
    <xf numFmtId="0" fontId="4" fillId="7" borderId="36" xfId="0" applyFont="1" applyFill="1" applyBorder="1" applyAlignment="1">
      <alignment horizontal="center"/>
    </xf>
    <xf numFmtId="0" fontId="0" fillId="11" borderId="18" xfId="0" applyFill="1" applyBorder="1" applyAlignment="1">
      <alignment horizontal="left"/>
    </xf>
    <xf numFmtId="3" fontId="0" fillId="0" borderId="31" xfId="1" applyNumberFormat="1" applyFont="1" applyBorder="1" applyAlignment="1">
      <alignment horizontal="center"/>
    </xf>
    <xf numFmtId="0" fontId="0" fillId="12" borderId="10" xfId="0" applyFill="1" applyBorder="1" applyAlignment="1">
      <alignment horizontal="left"/>
    </xf>
    <xf numFmtId="0" fontId="0" fillId="13" borderId="10" xfId="0" applyFill="1" applyBorder="1" applyAlignment="1">
      <alignment horizontal="left"/>
    </xf>
    <xf numFmtId="0" fontId="0" fillId="8" borderId="23" xfId="0" applyFill="1" applyBorder="1" applyAlignment="1">
      <alignment horizontal="left"/>
    </xf>
    <xf numFmtId="165" fontId="0" fillId="6" borderId="42" xfId="0" applyNumberFormat="1" applyFill="1" applyBorder="1" applyAlignment="1">
      <alignment horizontal="right"/>
    </xf>
    <xf numFmtId="165" fontId="0" fillId="6" borderId="6" xfId="0" applyNumberFormat="1" applyFill="1" applyBorder="1" applyAlignment="1">
      <alignment horizontal="right"/>
    </xf>
    <xf numFmtId="9" fontId="8" fillId="6" borderId="33" xfId="0" applyNumberFormat="1" applyFont="1" applyFill="1" applyBorder="1" applyAlignment="1">
      <alignment horizontal="center" vertical="center"/>
    </xf>
    <xf numFmtId="7" fontId="0" fillId="0" borderId="6" xfId="0" applyNumberFormat="1" applyBorder="1" applyAlignment="1">
      <alignment horizontal="right"/>
    </xf>
    <xf numFmtId="0" fontId="4" fillId="7" borderId="37" xfId="0" applyFont="1" applyFill="1" applyBorder="1" applyAlignment="1">
      <alignment horizontal="center"/>
    </xf>
    <xf numFmtId="3" fontId="0" fillId="6" borderId="31" xfId="1" applyNumberFormat="1" applyFont="1" applyFill="1" applyBorder="1" applyAlignment="1">
      <alignment horizontal="center"/>
    </xf>
    <xf numFmtId="165" fontId="0" fillId="6" borderId="35" xfId="0" applyNumberFormat="1" applyFill="1" applyBorder="1" applyAlignment="1">
      <alignment horizontal="right"/>
    </xf>
    <xf numFmtId="3" fontId="0" fillId="6" borderId="38" xfId="1" applyNumberFormat="1" applyFont="1" applyFill="1" applyBorder="1" applyAlignment="1">
      <alignment horizontal="center"/>
    </xf>
    <xf numFmtId="0" fontId="3" fillId="5" borderId="18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164" fontId="6" fillId="14" borderId="19" xfId="0" applyNumberFormat="1" applyFont="1" applyFill="1" applyBorder="1" applyAlignment="1">
      <alignment horizontal="center" vertical="center" wrapText="1"/>
    </xf>
    <xf numFmtId="14" fontId="6" fillId="14" borderId="20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65" fontId="0" fillId="0" borderId="6" xfId="0" applyNumberFormat="1" applyBorder="1"/>
    <xf numFmtId="0" fontId="0" fillId="6" borderId="16" xfId="0" applyFill="1" applyBorder="1" applyAlignment="1">
      <alignment horizontal="left"/>
    </xf>
    <xf numFmtId="0" fontId="0" fillId="6" borderId="17" xfId="0" applyFill="1" applyBorder="1" applyAlignment="1">
      <alignment horizontal="left"/>
    </xf>
    <xf numFmtId="0" fontId="0" fillId="6" borderId="11" xfId="0" applyFill="1" applyBorder="1" applyAlignment="1">
      <alignment horizontal="left"/>
    </xf>
    <xf numFmtId="0" fontId="0" fillId="6" borderId="8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0" fillId="6" borderId="32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7" fillId="7" borderId="28" xfId="0" applyFont="1" applyFill="1" applyBorder="1" applyAlignment="1">
      <alignment horizontal="center"/>
    </xf>
    <xf numFmtId="0" fontId="7" fillId="7" borderId="29" xfId="0" applyFont="1" applyFill="1" applyBorder="1" applyAlignment="1">
      <alignment horizontal="center"/>
    </xf>
    <xf numFmtId="0" fontId="7" fillId="7" borderId="30" xfId="0" applyFont="1" applyFill="1" applyBorder="1" applyAlignment="1">
      <alignment horizontal="center"/>
    </xf>
    <xf numFmtId="0" fontId="3" fillId="10" borderId="15" xfId="0" applyFont="1" applyFill="1" applyBorder="1" applyAlignment="1">
      <alignment horizontal="center" vertical="center" wrapText="1"/>
    </xf>
    <xf numFmtId="0" fontId="3" fillId="10" borderId="16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3" fillId="9" borderId="9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center" vertical="center"/>
    </xf>
    <xf numFmtId="0" fontId="3" fillId="10" borderId="8" xfId="0" applyFont="1" applyFill="1" applyBorder="1" applyAlignment="1">
      <alignment horizontal="center" vertical="center" wrapText="1"/>
    </xf>
    <xf numFmtId="0" fontId="3" fillId="10" borderId="9" xfId="0" applyFont="1" applyFill="1" applyBorder="1" applyAlignment="1">
      <alignment horizontal="center" vertical="center" wrapText="1"/>
    </xf>
    <xf numFmtId="0" fontId="7" fillId="7" borderId="45" xfId="0" applyFont="1" applyFill="1" applyBorder="1" applyAlignment="1">
      <alignment horizontal="center"/>
    </xf>
    <xf numFmtId="0" fontId="7" fillId="7" borderId="46" xfId="0" applyFont="1" applyFill="1" applyBorder="1" applyAlignment="1">
      <alignment horizontal="center"/>
    </xf>
    <xf numFmtId="0" fontId="4" fillId="7" borderId="43" xfId="0" applyFont="1" applyFill="1" applyBorder="1" applyAlignment="1">
      <alignment horizontal="left" vertical="center"/>
    </xf>
    <xf numFmtId="0" fontId="4" fillId="7" borderId="22" xfId="0" applyFont="1" applyFill="1" applyBorder="1" applyAlignment="1">
      <alignment horizontal="left" vertical="center"/>
    </xf>
    <xf numFmtId="0" fontId="4" fillId="7" borderId="18" xfId="0" applyFont="1" applyFill="1" applyBorder="1" applyAlignment="1">
      <alignment horizontal="left" vertical="center" wrapText="1"/>
    </xf>
    <xf numFmtId="0" fontId="4" fillId="7" borderId="21" xfId="0" applyFont="1" applyFill="1" applyBorder="1" applyAlignment="1">
      <alignment horizontal="left" vertical="center" wrapText="1"/>
    </xf>
    <xf numFmtId="0" fontId="4" fillId="7" borderId="23" xfId="0" applyFont="1" applyFill="1" applyBorder="1" applyAlignment="1">
      <alignment horizontal="left" vertical="center" wrapText="1"/>
    </xf>
    <xf numFmtId="0" fontId="4" fillId="7" borderId="44" xfId="0" applyFont="1" applyFill="1" applyBorder="1" applyAlignment="1">
      <alignment horizontal="left" vertical="center" wrapText="1"/>
    </xf>
    <xf numFmtId="0" fontId="5" fillId="6" borderId="21" xfId="0" applyFont="1" applyFill="1" applyBorder="1" applyAlignment="1">
      <alignment horizontal="left" vertical="center" wrapText="1"/>
    </xf>
    <xf numFmtId="0" fontId="5" fillId="6" borderId="44" xfId="0" applyFont="1" applyFill="1" applyBorder="1" applyAlignment="1">
      <alignment horizontal="left" vertical="center" wrapText="1"/>
    </xf>
    <xf numFmtId="0" fontId="4" fillId="7" borderId="39" xfId="0" applyFont="1" applyFill="1" applyBorder="1" applyAlignment="1">
      <alignment horizontal="left"/>
    </xf>
    <xf numFmtId="0" fontId="4" fillId="7" borderId="40" xfId="0" applyFont="1" applyFill="1" applyBorder="1" applyAlignment="1">
      <alignment horizontal="left"/>
    </xf>
    <xf numFmtId="0" fontId="4" fillId="7" borderId="41" xfId="0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1">
    <dxf>
      <fill>
        <patternFill>
          <bgColor theme="8" tint="0.59996337778862885"/>
        </patternFill>
      </fill>
    </dxf>
  </dxfs>
  <tableStyles count="0" defaultTableStyle="TableStyleMedium2" defaultPivotStyle="PivotStyleLight16"/>
  <colors>
    <mruColors>
      <color rgb="FFFFFFCC"/>
      <color rgb="FFFF9933"/>
      <color rgb="FF66FF99"/>
      <color rgb="FFFF505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Gewildheid van tipes Artikels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pictureOptions>
            <c:pictureFormat val="stack"/>
          </c:pictureOptions>
          <c:dLbls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1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Respondente!$G$2:$J$2</c:f>
              <c:strCache>
                <c:ptCount val="4"/>
                <c:pt idx="0">
                  <c:v>Skool-nuus</c:v>
                </c:pt>
                <c:pt idx="1">
                  <c:v>Sport-resultate</c:v>
                </c:pt>
                <c:pt idx="2">
                  <c:v>Fliek/Boek-resensies</c:v>
                </c:pt>
                <c:pt idx="3">
                  <c:v>Kompetisies &amp; Speletjies</c:v>
                </c:pt>
              </c:strCache>
            </c:strRef>
          </c:cat>
          <c:val>
            <c:numRef>
              <c:f>Respondente!$G$38:$J$38</c:f>
              <c:numCache>
                <c:formatCode>General</c:formatCode>
                <c:ptCount val="4"/>
                <c:pt idx="0">
                  <c:v>93</c:v>
                </c:pt>
                <c:pt idx="1">
                  <c:v>86</c:v>
                </c:pt>
                <c:pt idx="2">
                  <c:v>73</c:v>
                </c:pt>
                <c:pt idx="3">
                  <c:v>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595136"/>
        <c:axId val="53597312"/>
      </c:barChart>
      <c:catAx>
        <c:axId val="5359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ZA" sz="1600"/>
                  <a:t>Tipes Artikels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53597312"/>
        <c:crosses val="autoZero"/>
        <c:auto val="1"/>
        <c:lblAlgn val="ctr"/>
        <c:lblOffset val="100"/>
        <c:noMultiLvlLbl val="0"/>
      </c:catAx>
      <c:valAx>
        <c:axId val="535973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600"/>
                  <a:t>Gewildheid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3595136"/>
        <c:crosses val="autoZero"/>
        <c:crossBetween val="between"/>
        <c:majorUnit val="10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9919" cy="602225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topLeftCell="A33" zoomScaleNormal="100" workbookViewId="0">
      <selection activeCell="R3" sqref="R3"/>
    </sheetView>
  </sheetViews>
  <sheetFormatPr defaultRowHeight="15" x14ac:dyDescent="0.25"/>
  <cols>
    <col min="1" max="1" width="14.42578125" bestFit="1" customWidth="1"/>
    <col min="2" max="2" width="6.42578125" style="1" bestFit="1" customWidth="1"/>
    <col min="3" max="3" width="9.85546875" style="1" customWidth="1"/>
    <col min="4" max="4" width="10.7109375" bestFit="1" customWidth="1"/>
    <col min="5" max="5" width="8.5703125" bestFit="1" customWidth="1"/>
    <col min="6" max="6" width="12.140625" bestFit="1" customWidth="1"/>
    <col min="7" max="7" width="10.140625" style="1" customWidth="1"/>
    <col min="8" max="8" width="11.140625" style="1" customWidth="1"/>
    <col min="9" max="9" width="11.28515625" style="1" customWidth="1"/>
    <col min="10" max="10" width="12.28515625" style="1" customWidth="1"/>
    <col min="11" max="11" width="13.28515625" style="1" bestFit="1" customWidth="1"/>
    <col min="12" max="12" width="11.7109375" style="1" customWidth="1"/>
    <col min="13" max="13" width="12.85546875" style="1" customWidth="1"/>
    <col min="14" max="14" width="5.7109375" style="1" bestFit="1" customWidth="1"/>
    <col min="15" max="15" width="11" style="1" bestFit="1" customWidth="1"/>
    <col min="16" max="16" width="15.7109375" style="1" bestFit="1" customWidth="1"/>
    <col min="17" max="17" width="13.140625" style="1" customWidth="1"/>
    <col min="18" max="18" width="11.5703125" style="1" bestFit="1" customWidth="1"/>
    <col min="20" max="20" width="9.140625" customWidth="1"/>
  </cols>
  <sheetData>
    <row r="1" spans="1:18" ht="32.25" customHeight="1" thickBot="1" x14ac:dyDescent="0.3">
      <c r="A1" s="78" t="s">
        <v>50</v>
      </c>
      <c r="B1" s="78"/>
      <c r="C1" s="79"/>
      <c r="D1" s="77" t="s">
        <v>51</v>
      </c>
      <c r="E1" s="78"/>
      <c r="F1" s="79"/>
      <c r="G1" s="80" t="s">
        <v>52</v>
      </c>
      <c r="H1" s="78"/>
      <c r="I1" s="78"/>
      <c r="J1" s="78"/>
      <c r="K1" s="83" t="s">
        <v>72</v>
      </c>
      <c r="L1" s="85" t="s">
        <v>53</v>
      </c>
      <c r="M1" s="86"/>
      <c r="N1" s="81" t="s">
        <v>66</v>
      </c>
      <c r="O1" s="82"/>
      <c r="P1" s="75" t="s">
        <v>73</v>
      </c>
      <c r="Q1" s="58" t="s">
        <v>67</v>
      </c>
      <c r="R1" s="59">
        <v>41790</v>
      </c>
    </row>
    <row r="2" spans="1:18" ht="28.5" customHeight="1" x14ac:dyDescent="0.25">
      <c r="A2" s="14" t="s">
        <v>56</v>
      </c>
      <c r="B2" s="13" t="s">
        <v>57</v>
      </c>
      <c r="C2" s="57" t="s">
        <v>58</v>
      </c>
      <c r="D2" s="7" t="s">
        <v>59</v>
      </c>
      <c r="E2" s="8" t="s">
        <v>60</v>
      </c>
      <c r="F2" s="9" t="s">
        <v>61</v>
      </c>
      <c r="G2" s="10" t="s">
        <v>63</v>
      </c>
      <c r="H2" s="60" t="s">
        <v>62</v>
      </c>
      <c r="I2" s="60" t="s">
        <v>70</v>
      </c>
      <c r="J2" s="61" t="s">
        <v>71</v>
      </c>
      <c r="K2" s="84"/>
      <c r="L2" s="4" t="s">
        <v>54</v>
      </c>
      <c r="M2" s="5" t="s">
        <v>55</v>
      </c>
      <c r="N2" s="10" t="s">
        <v>64</v>
      </c>
      <c r="O2" s="11" t="s">
        <v>65</v>
      </c>
      <c r="P2" s="76"/>
      <c r="Q2" s="55" t="s">
        <v>68</v>
      </c>
      <c r="R2" s="56" t="s">
        <v>69</v>
      </c>
    </row>
    <row r="3" spans="1:18" x14ac:dyDescent="0.25">
      <c r="A3" s="18" t="s">
        <v>48</v>
      </c>
      <c r="B3" s="19" t="s">
        <v>7</v>
      </c>
      <c r="C3" s="20" t="s">
        <v>74</v>
      </c>
      <c r="D3" s="30">
        <v>25</v>
      </c>
      <c r="E3" s="31">
        <v>15</v>
      </c>
      <c r="F3" s="62">
        <f>D3-E3</f>
        <v>10</v>
      </c>
      <c r="G3" s="21">
        <v>3</v>
      </c>
      <c r="H3" s="15">
        <v>2</v>
      </c>
      <c r="I3" s="15">
        <v>4</v>
      </c>
      <c r="J3" s="19">
        <v>1</v>
      </c>
      <c r="K3" s="22" t="s">
        <v>78</v>
      </c>
      <c r="L3" s="6">
        <v>0.65</v>
      </c>
      <c r="M3" s="17" t="str">
        <f>IF(K3="Proefleser", IF(L3&gt;=80%,"Ja",""),"")</f>
        <v/>
      </c>
      <c r="N3" s="21">
        <v>2</v>
      </c>
      <c r="O3" s="24" t="str">
        <f>VLOOKUP(N3,'Sosiale Netwerke'!$A$2:$B$6,2,FALSE)</f>
        <v>Twitter</v>
      </c>
      <c r="P3" s="23" t="str">
        <f>LEFT(A3,3)&amp;"_"&amp;B3</f>
        <v>Sta_10C</v>
      </c>
      <c r="Q3" s="25">
        <v>41814</v>
      </c>
      <c r="R3" s="12">
        <f>ROUNDUP((Q3-R$1)/7,0)</f>
        <v>4</v>
      </c>
    </row>
    <row r="4" spans="1:18" x14ac:dyDescent="0.25">
      <c r="A4" s="18" t="s">
        <v>6</v>
      </c>
      <c r="B4" s="19" t="s">
        <v>8</v>
      </c>
      <c r="C4" s="20" t="s">
        <v>75</v>
      </c>
      <c r="D4" s="30">
        <v>40</v>
      </c>
      <c r="E4" s="31">
        <v>15</v>
      </c>
      <c r="F4" s="62">
        <f t="shared" ref="F4:F37" si="0">D4-E4</f>
        <v>25</v>
      </c>
      <c r="G4" s="21">
        <v>1</v>
      </c>
      <c r="H4" s="15">
        <v>3</v>
      </c>
      <c r="I4" s="15">
        <v>2</v>
      </c>
      <c r="J4" s="19">
        <v>4</v>
      </c>
      <c r="K4" s="22" t="s">
        <v>55</v>
      </c>
      <c r="L4" s="6">
        <v>0.85</v>
      </c>
      <c r="M4" s="17" t="str">
        <f t="shared" ref="M4:M37" si="1">IF(K4="Proefleser", IF(L4&gt;=80%,"Ja",""),"")</f>
        <v>Ja</v>
      </c>
      <c r="N4" s="21">
        <v>4</v>
      </c>
      <c r="O4" s="24" t="str">
        <f>VLOOKUP(N4,'Sosiale Netwerke'!$A$2:$B$6,2,FALSE)</f>
        <v>Mxit</v>
      </c>
      <c r="P4" s="23" t="str">
        <f t="shared" ref="P4:P37" si="2">LEFT(A4,3)&amp;"_"&amp;B4</f>
        <v>Met_12A</v>
      </c>
      <c r="Q4" s="25">
        <v>41785</v>
      </c>
      <c r="R4" s="12">
        <f t="shared" ref="R4:R37" si="3">ROUNDUP((Q4-R$1)/7,0)</f>
        <v>-1</v>
      </c>
    </row>
    <row r="5" spans="1:18" x14ac:dyDescent="0.25">
      <c r="A5" s="18" t="s">
        <v>9</v>
      </c>
      <c r="B5" s="19" t="s">
        <v>41</v>
      </c>
      <c r="C5" s="20" t="s">
        <v>76</v>
      </c>
      <c r="D5" s="30">
        <v>30</v>
      </c>
      <c r="E5" s="31">
        <v>20</v>
      </c>
      <c r="F5" s="62">
        <f t="shared" si="0"/>
        <v>10</v>
      </c>
      <c r="G5" s="21">
        <v>2</v>
      </c>
      <c r="H5" s="15">
        <v>1</v>
      </c>
      <c r="I5" s="15">
        <v>3</v>
      </c>
      <c r="J5" s="19">
        <v>4</v>
      </c>
      <c r="K5" s="22" t="s">
        <v>79</v>
      </c>
      <c r="L5" s="6">
        <v>0.77</v>
      </c>
      <c r="M5" s="17" t="str">
        <f t="shared" si="1"/>
        <v/>
      </c>
      <c r="N5" s="21">
        <v>2</v>
      </c>
      <c r="O5" s="24" t="str">
        <f>VLOOKUP(N5,'Sosiale Netwerke'!$A$2:$B$6,2,FALSE)</f>
        <v>Twitter</v>
      </c>
      <c r="P5" s="23" t="str">
        <f t="shared" si="2"/>
        <v>Abd_12B</v>
      </c>
      <c r="Q5" s="25">
        <v>41843</v>
      </c>
      <c r="R5" s="12">
        <f t="shared" si="3"/>
        <v>8</v>
      </c>
    </row>
    <row r="6" spans="1:18" x14ac:dyDescent="0.25">
      <c r="A6" s="18" t="s">
        <v>10</v>
      </c>
      <c r="B6" s="19" t="s">
        <v>7</v>
      </c>
      <c r="C6" s="20" t="s">
        <v>77</v>
      </c>
      <c r="D6" s="30"/>
      <c r="E6" s="31"/>
      <c r="F6" s="62">
        <f t="shared" si="0"/>
        <v>0</v>
      </c>
      <c r="G6" s="21">
        <v>1</v>
      </c>
      <c r="H6" s="15">
        <v>2</v>
      </c>
      <c r="I6" s="15">
        <v>3</v>
      </c>
      <c r="J6" s="19">
        <v>4</v>
      </c>
      <c r="K6" s="22" t="s">
        <v>78</v>
      </c>
      <c r="L6" s="6">
        <v>0.5</v>
      </c>
      <c r="M6" s="17" t="str">
        <f t="shared" si="1"/>
        <v/>
      </c>
      <c r="N6" s="21">
        <v>3</v>
      </c>
      <c r="O6" s="24" t="str">
        <f>VLOOKUP(N6,'Sosiale Netwerke'!$A$2:$B$6,2,FALSE)</f>
        <v>Foursquare</v>
      </c>
      <c r="P6" s="23" t="str">
        <f t="shared" si="2"/>
        <v>Are_10C</v>
      </c>
      <c r="Q6" s="25">
        <v>41808</v>
      </c>
      <c r="R6" s="12">
        <f t="shared" si="3"/>
        <v>3</v>
      </c>
    </row>
    <row r="7" spans="1:18" x14ac:dyDescent="0.25">
      <c r="A7" s="18" t="s">
        <v>11</v>
      </c>
      <c r="B7" s="19" t="s">
        <v>42</v>
      </c>
      <c r="C7" s="20" t="s">
        <v>76</v>
      </c>
      <c r="D7" s="30">
        <v>20</v>
      </c>
      <c r="E7" s="31">
        <v>15</v>
      </c>
      <c r="F7" s="62">
        <f t="shared" si="0"/>
        <v>5</v>
      </c>
      <c r="G7" s="21">
        <v>4</v>
      </c>
      <c r="H7" s="15">
        <v>3</v>
      </c>
      <c r="I7" s="15">
        <v>1</v>
      </c>
      <c r="J7" s="19">
        <v>2</v>
      </c>
      <c r="K7" s="22" t="s">
        <v>55</v>
      </c>
      <c r="L7" s="6">
        <v>0.65</v>
      </c>
      <c r="M7" s="17" t="str">
        <f t="shared" si="1"/>
        <v/>
      </c>
      <c r="N7" s="21">
        <v>1</v>
      </c>
      <c r="O7" s="24" t="str">
        <f>VLOOKUP(N7,'Sosiale Netwerke'!$A$2:$B$6,2,FALSE)</f>
        <v>Facebook</v>
      </c>
      <c r="P7" s="23" t="str">
        <f t="shared" si="2"/>
        <v>Ash_10B</v>
      </c>
      <c r="Q7" s="25">
        <v>41803</v>
      </c>
      <c r="R7" s="12">
        <f t="shared" si="3"/>
        <v>2</v>
      </c>
    </row>
    <row r="8" spans="1:18" x14ac:dyDescent="0.25">
      <c r="A8" s="18" t="s">
        <v>12</v>
      </c>
      <c r="B8" s="19" t="s">
        <v>41</v>
      </c>
      <c r="C8" s="20" t="s">
        <v>74</v>
      </c>
      <c r="D8" s="30">
        <v>60</v>
      </c>
      <c r="E8" s="31">
        <v>30</v>
      </c>
      <c r="F8" s="62">
        <f t="shared" si="0"/>
        <v>30</v>
      </c>
      <c r="G8" s="21">
        <v>3</v>
      </c>
      <c r="H8" s="15">
        <v>1</v>
      </c>
      <c r="I8" s="15">
        <v>2</v>
      </c>
      <c r="J8" s="19">
        <v>4</v>
      </c>
      <c r="K8" s="22" t="s">
        <v>78</v>
      </c>
      <c r="L8" s="6">
        <v>0.79</v>
      </c>
      <c r="M8" s="17" t="str">
        <f t="shared" si="1"/>
        <v/>
      </c>
      <c r="N8" s="21">
        <v>4</v>
      </c>
      <c r="O8" s="24" t="str">
        <f>VLOOKUP(N8,'Sosiale Netwerke'!$A$2:$B$6,2,FALSE)</f>
        <v>Mxit</v>
      </c>
      <c r="P8" s="23" t="str">
        <f t="shared" si="2"/>
        <v>Fra_12B</v>
      </c>
      <c r="Q8" s="25">
        <v>41807</v>
      </c>
      <c r="R8" s="12">
        <f t="shared" si="3"/>
        <v>3</v>
      </c>
    </row>
    <row r="9" spans="1:18" x14ac:dyDescent="0.25">
      <c r="A9" s="18" t="s">
        <v>13</v>
      </c>
      <c r="B9" s="19" t="s">
        <v>43</v>
      </c>
      <c r="C9" s="20" t="s">
        <v>76</v>
      </c>
      <c r="D9" s="30"/>
      <c r="E9" s="31"/>
      <c r="F9" s="62">
        <f t="shared" si="0"/>
        <v>0</v>
      </c>
      <c r="G9" s="21">
        <v>3</v>
      </c>
      <c r="H9" s="15">
        <v>4</v>
      </c>
      <c r="I9" s="15">
        <v>2</v>
      </c>
      <c r="J9" s="19">
        <v>1</v>
      </c>
      <c r="K9" s="22" t="s">
        <v>78</v>
      </c>
      <c r="L9" s="6">
        <v>0.76</v>
      </c>
      <c r="M9" s="17" t="str">
        <f t="shared" si="1"/>
        <v/>
      </c>
      <c r="N9" s="21">
        <v>3</v>
      </c>
      <c r="O9" s="24" t="str">
        <f>VLOOKUP(N9,'Sosiale Netwerke'!$A$2:$B$6,2,FALSE)</f>
        <v>Foursquare</v>
      </c>
      <c r="P9" s="23" t="str">
        <f t="shared" si="2"/>
        <v>Kok_11B</v>
      </c>
      <c r="Q9" s="25">
        <v>41816</v>
      </c>
      <c r="R9" s="12">
        <f t="shared" si="3"/>
        <v>4</v>
      </c>
    </row>
    <row r="10" spans="1:18" x14ac:dyDescent="0.25">
      <c r="A10" s="18" t="s">
        <v>14</v>
      </c>
      <c r="B10" s="19" t="s">
        <v>7</v>
      </c>
      <c r="C10" s="20" t="s">
        <v>74</v>
      </c>
      <c r="D10" s="30">
        <v>25</v>
      </c>
      <c r="E10" s="31">
        <v>10</v>
      </c>
      <c r="F10" s="62">
        <f t="shared" si="0"/>
        <v>15</v>
      </c>
      <c r="G10" s="21">
        <v>3</v>
      </c>
      <c r="H10" s="15">
        <v>2</v>
      </c>
      <c r="I10" s="15">
        <v>1</v>
      </c>
      <c r="J10" s="19">
        <v>4</v>
      </c>
      <c r="K10" s="22" t="s">
        <v>79</v>
      </c>
      <c r="L10" s="6">
        <v>0.45</v>
      </c>
      <c r="M10" s="17" t="str">
        <f t="shared" si="1"/>
        <v/>
      </c>
      <c r="N10" s="21">
        <v>5</v>
      </c>
      <c r="O10" s="24" t="str">
        <f>VLOOKUP(N10,'Sosiale Netwerke'!$A$2:$B$6,2,FALSE)</f>
        <v>Pinterest</v>
      </c>
      <c r="P10" s="23" t="str">
        <f t="shared" si="2"/>
        <v>Kou_10C</v>
      </c>
      <c r="Q10" s="25">
        <v>41844</v>
      </c>
      <c r="R10" s="12">
        <f t="shared" si="3"/>
        <v>8</v>
      </c>
    </row>
    <row r="11" spans="1:18" x14ac:dyDescent="0.25">
      <c r="A11" s="18" t="s">
        <v>39</v>
      </c>
      <c r="B11" s="19" t="s">
        <v>44</v>
      </c>
      <c r="C11" s="20" t="s">
        <v>76</v>
      </c>
      <c r="D11" s="30">
        <v>35</v>
      </c>
      <c r="E11" s="31">
        <v>35</v>
      </c>
      <c r="F11" s="62">
        <f t="shared" si="0"/>
        <v>0</v>
      </c>
      <c r="G11" s="21">
        <v>3</v>
      </c>
      <c r="H11" s="15">
        <v>4</v>
      </c>
      <c r="I11" s="15">
        <v>2</v>
      </c>
      <c r="J11" s="19">
        <v>1</v>
      </c>
      <c r="K11" s="22" t="s">
        <v>78</v>
      </c>
      <c r="L11" s="6">
        <v>0.87</v>
      </c>
      <c r="M11" s="17" t="str">
        <f t="shared" si="1"/>
        <v/>
      </c>
      <c r="N11" s="21">
        <v>2</v>
      </c>
      <c r="O11" s="24" t="str">
        <f>VLOOKUP(N11,'Sosiale Netwerke'!$A$2:$B$6,2,FALSE)</f>
        <v>Twitter</v>
      </c>
      <c r="P11" s="23" t="str">
        <f t="shared" si="2"/>
        <v>Kru_11A</v>
      </c>
      <c r="Q11" s="25">
        <v>41799</v>
      </c>
      <c r="R11" s="12">
        <f t="shared" si="3"/>
        <v>2</v>
      </c>
    </row>
    <row r="12" spans="1:18" x14ac:dyDescent="0.25">
      <c r="A12" s="18" t="s">
        <v>33</v>
      </c>
      <c r="B12" s="19" t="s">
        <v>43</v>
      </c>
      <c r="C12" s="20" t="s">
        <v>74</v>
      </c>
      <c r="D12" s="30">
        <v>30</v>
      </c>
      <c r="E12" s="31">
        <v>20</v>
      </c>
      <c r="F12" s="62">
        <f t="shared" si="0"/>
        <v>10</v>
      </c>
      <c r="G12" s="21">
        <v>2</v>
      </c>
      <c r="H12" s="15">
        <v>4</v>
      </c>
      <c r="I12" s="15">
        <v>3</v>
      </c>
      <c r="J12" s="19">
        <v>1</v>
      </c>
      <c r="K12" s="22" t="s">
        <v>78</v>
      </c>
      <c r="L12" s="6">
        <v>0.72</v>
      </c>
      <c r="M12" s="17" t="str">
        <f t="shared" si="1"/>
        <v/>
      </c>
      <c r="N12" s="21">
        <v>5</v>
      </c>
      <c r="O12" s="24" t="str">
        <f>VLOOKUP(N12,'Sosiale Netwerke'!$A$2:$B$6,2,FALSE)</f>
        <v>Pinterest</v>
      </c>
      <c r="P12" s="23" t="str">
        <f t="shared" si="2"/>
        <v>Löt_11B</v>
      </c>
      <c r="Q12" s="25">
        <v>41802</v>
      </c>
      <c r="R12" s="12">
        <f t="shared" si="3"/>
        <v>2</v>
      </c>
    </row>
    <row r="13" spans="1:18" x14ac:dyDescent="0.25">
      <c r="A13" s="18" t="s">
        <v>15</v>
      </c>
      <c r="B13" s="19" t="s">
        <v>7</v>
      </c>
      <c r="C13" s="20" t="s">
        <v>77</v>
      </c>
      <c r="D13" s="30">
        <v>75</v>
      </c>
      <c r="E13" s="31">
        <v>50</v>
      </c>
      <c r="F13" s="62">
        <f t="shared" si="0"/>
        <v>25</v>
      </c>
      <c r="G13" s="27">
        <v>4</v>
      </c>
      <c r="H13" s="15">
        <v>1</v>
      </c>
      <c r="I13" s="15">
        <v>2</v>
      </c>
      <c r="J13" s="19">
        <v>3</v>
      </c>
      <c r="K13" s="22" t="s">
        <v>80</v>
      </c>
      <c r="L13" s="29">
        <v>0.65</v>
      </c>
      <c r="M13" s="17" t="str">
        <f t="shared" si="1"/>
        <v/>
      </c>
      <c r="N13" s="21">
        <v>1</v>
      </c>
      <c r="O13" s="24" t="str">
        <f>VLOOKUP(N13,'Sosiale Netwerke'!$A$2:$B$6,2,FALSE)</f>
        <v>Facebook</v>
      </c>
      <c r="P13" s="23" t="str">
        <f t="shared" si="2"/>
        <v>Lou_10C</v>
      </c>
      <c r="Q13" s="25">
        <v>41807</v>
      </c>
      <c r="R13" s="12">
        <f t="shared" si="3"/>
        <v>3</v>
      </c>
    </row>
    <row r="14" spans="1:18" x14ac:dyDescent="0.25">
      <c r="A14" s="28" t="s">
        <v>16</v>
      </c>
      <c r="B14" s="15" t="s">
        <v>42</v>
      </c>
      <c r="C14" s="20" t="s">
        <v>76</v>
      </c>
      <c r="D14" s="30">
        <v>30</v>
      </c>
      <c r="E14" s="31">
        <v>20</v>
      </c>
      <c r="F14" s="62">
        <f t="shared" si="0"/>
        <v>10</v>
      </c>
      <c r="G14" s="27">
        <v>4</v>
      </c>
      <c r="H14" s="15">
        <v>2</v>
      </c>
      <c r="I14" s="15">
        <v>1</v>
      </c>
      <c r="J14" s="19">
        <v>3</v>
      </c>
      <c r="K14" s="22" t="s">
        <v>80</v>
      </c>
      <c r="L14" s="29">
        <v>0.52</v>
      </c>
      <c r="M14" s="17" t="str">
        <f t="shared" si="1"/>
        <v/>
      </c>
      <c r="N14" s="21">
        <v>3</v>
      </c>
      <c r="O14" s="24" t="str">
        <f>VLOOKUP(N14,'Sosiale Netwerke'!$A$2:$B$6,2,FALSE)</f>
        <v>Foursquare</v>
      </c>
      <c r="P14" s="23" t="str">
        <f t="shared" si="2"/>
        <v>Lup_10B</v>
      </c>
      <c r="Q14" s="25">
        <v>41815</v>
      </c>
      <c r="R14" s="12">
        <f t="shared" si="3"/>
        <v>4</v>
      </c>
    </row>
    <row r="15" spans="1:18" x14ac:dyDescent="0.25">
      <c r="A15" s="28" t="s">
        <v>34</v>
      </c>
      <c r="B15" s="15" t="s">
        <v>42</v>
      </c>
      <c r="C15" s="20" t="s">
        <v>75</v>
      </c>
      <c r="D15" s="30">
        <v>25</v>
      </c>
      <c r="E15" s="31">
        <v>25</v>
      </c>
      <c r="F15" s="62">
        <f t="shared" si="0"/>
        <v>0</v>
      </c>
      <c r="G15" s="27">
        <v>1</v>
      </c>
      <c r="H15" s="15">
        <v>2</v>
      </c>
      <c r="I15" s="15">
        <v>3</v>
      </c>
      <c r="J15" s="19">
        <v>4</v>
      </c>
      <c r="K15" s="22" t="s">
        <v>79</v>
      </c>
      <c r="L15" s="29">
        <v>0.74</v>
      </c>
      <c r="M15" s="17" t="str">
        <f t="shared" si="1"/>
        <v/>
      </c>
      <c r="N15" s="21">
        <v>2</v>
      </c>
      <c r="O15" s="24" t="str">
        <f>VLOOKUP(N15,'Sosiale Netwerke'!$A$2:$B$6,2,FALSE)</f>
        <v>Twitter</v>
      </c>
      <c r="P15" s="23" t="str">
        <f t="shared" si="2"/>
        <v>Map_10B</v>
      </c>
      <c r="Q15" s="25">
        <v>41817</v>
      </c>
      <c r="R15" s="12">
        <f t="shared" si="3"/>
        <v>4</v>
      </c>
    </row>
    <row r="16" spans="1:18" x14ac:dyDescent="0.25">
      <c r="A16" s="28" t="s">
        <v>17</v>
      </c>
      <c r="B16" s="15" t="s">
        <v>43</v>
      </c>
      <c r="C16" s="20" t="s">
        <v>75</v>
      </c>
      <c r="D16" s="30">
        <v>60</v>
      </c>
      <c r="E16" s="31">
        <v>30</v>
      </c>
      <c r="F16" s="62">
        <f t="shared" si="0"/>
        <v>30</v>
      </c>
      <c r="G16" s="27">
        <v>3</v>
      </c>
      <c r="H16" s="15">
        <v>1</v>
      </c>
      <c r="I16" s="15">
        <v>2</v>
      </c>
      <c r="J16" s="19">
        <v>4</v>
      </c>
      <c r="K16" s="22" t="s">
        <v>79</v>
      </c>
      <c r="L16" s="29">
        <v>0.68</v>
      </c>
      <c r="M16" s="17" t="str">
        <f t="shared" si="1"/>
        <v/>
      </c>
      <c r="N16" s="21">
        <v>1</v>
      </c>
      <c r="O16" s="24" t="str">
        <f>VLOOKUP(N16,'Sosiale Netwerke'!$A$2:$B$6,2,FALSE)</f>
        <v>Facebook</v>
      </c>
      <c r="P16" s="23" t="str">
        <f t="shared" si="2"/>
        <v>Mas_11B</v>
      </c>
      <c r="Q16" s="25">
        <v>41793</v>
      </c>
      <c r="R16" s="12">
        <f t="shared" si="3"/>
        <v>1</v>
      </c>
    </row>
    <row r="17" spans="1:18" x14ac:dyDescent="0.25">
      <c r="A17" s="28" t="s">
        <v>18</v>
      </c>
      <c r="B17" s="15" t="s">
        <v>41</v>
      </c>
      <c r="C17" s="20" t="s">
        <v>74</v>
      </c>
      <c r="D17" s="30">
        <v>40</v>
      </c>
      <c r="E17" s="31">
        <v>20</v>
      </c>
      <c r="F17" s="62">
        <f t="shared" si="0"/>
        <v>20</v>
      </c>
      <c r="G17" s="27">
        <v>2</v>
      </c>
      <c r="H17" s="15">
        <v>3</v>
      </c>
      <c r="I17" s="15">
        <v>4</v>
      </c>
      <c r="J17" s="19">
        <v>1</v>
      </c>
      <c r="K17" s="22" t="s">
        <v>78</v>
      </c>
      <c r="L17" s="29">
        <v>0.55000000000000004</v>
      </c>
      <c r="M17" s="17" t="str">
        <f t="shared" si="1"/>
        <v/>
      </c>
      <c r="N17" s="21">
        <v>3</v>
      </c>
      <c r="O17" s="24" t="str">
        <f>VLOOKUP(N17,'Sosiale Netwerke'!$A$2:$B$6,2,FALSE)</f>
        <v>Foursquare</v>
      </c>
      <c r="P17" s="23" t="str">
        <f t="shared" si="2"/>
        <v>McM_12B</v>
      </c>
      <c r="Q17" s="25">
        <v>41810</v>
      </c>
      <c r="R17" s="12">
        <f t="shared" si="3"/>
        <v>3</v>
      </c>
    </row>
    <row r="18" spans="1:18" x14ac:dyDescent="0.25">
      <c r="A18" s="28" t="s">
        <v>19</v>
      </c>
      <c r="B18" s="15" t="s">
        <v>44</v>
      </c>
      <c r="C18" s="20" t="s">
        <v>76</v>
      </c>
      <c r="D18" s="30">
        <v>40</v>
      </c>
      <c r="E18" s="31">
        <v>20</v>
      </c>
      <c r="F18" s="62">
        <f t="shared" si="0"/>
        <v>20</v>
      </c>
      <c r="G18" s="27">
        <v>2</v>
      </c>
      <c r="H18" s="15">
        <v>4</v>
      </c>
      <c r="I18" s="15">
        <v>1</v>
      </c>
      <c r="J18" s="19">
        <v>3</v>
      </c>
      <c r="K18" s="22" t="s">
        <v>80</v>
      </c>
      <c r="L18" s="29">
        <v>0.48</v>
      </c>
      <c r="M18" s="17" t="str">
        <f t="shared" si="1"/>
        <v/>
      </c>
      <c r="N18" s="21">
        <v>1</v>
      </c>
      <c r="O18" s="24" t="str">
        <f>VLOOKUP(N18,'Sosiale Netwerke'!$A$2:$B$6,2,FALSE)</f>
        <v>Facebook</v>
      </c>
      <c r="P18" s="23" t="str">
        <f t="shared" si="2"/>
        <v>Moh_11A</v>
      </c>
      <c r="Q18" s="25">
        <v>41787</v>
      </c>
      <c r="R18" s="12">
        <f t="shared" si="3"/>
        <v>-1</v>
      </c>
    </row>
    <row r="19" spans="1:18" x14ac:dyDescent="0.25">
      <c r="A19" s="28" t="s">
        <v>20</v>
      </c>
      <c r="B19" s="15" t="s">
        <v>7</v>
      </c>
      <c r="C19" s="20" t="s">
        <v>75</v>
      </c>
      <c r="D19" s="30">
        <v>30</v>
      </c>
      <c r="E19" s="31">
        <v>15</v>
      </c>
      <c r="F19" s="62">
        <f t="shared" si="0"/>
        <v>15</v>
      </c>
      <c r="G19" s="27">
        <v>4</v>
      </c>
      <c r="H19" s="15">
        <v>3</v>
      </c>
      <c r="I19" s="15">
        <v>2</v>
      </c>
      <c r="J19" s="19">
        <v>1</v>
      </c>
      <c r="K19" s="22" t="s">
        <v>80</v>
      </c>
      <c r="L19" s="29">
        <v>0.56999999999999995</v>
      </c>
      <c r="M19" s="17" t="str">
        <f t="shared" si="1"/>
        <v/>
      </c>
      <c r="N19" s="21">
        <v>1</v>
      </c>
      <c r="O19" s="24" t="str">
        <f>VLOOKUP(N19,'Sosiale Netwerke'!$A$2:$B$6,2,FALSE)</f>
        <v>Facebook</v>
      </c>
      <c r="P19" s="23" t="str">
        <f t="shared" si="2"/>
        <v>Mto_10C</v>
      </c>
      <c r="Q19" s="25">
        <v>41793</v>
      </c>
      <c r="R19" s="12">
        <f t="shared" si="3"/>
        <v>1</v>
      </c>
    </row>
    <row r="20" spans="1:18" x14ac:dyDescent="0.25">
      <c r="A20" s="28" t="s">
        <v>38</v>
      </c>
      <c r="B20" s="15" t="s">
        <v>41</v>
      </c>
      <c r="C20" s="20" t="s">
        <v>77</v>
      </c>
      <c r="D20" s="30">
        <v>25</v>
      </c>
      <c r="E20" s="31">
        <v>10</v>
      </c>
      <c r="F20" s="62">
        <f t="shared" si="0"/>
        <v>15</v>
      </c>
      <c r="G20" s="27">
        <v>1</v>
      </c>
      <c r="H20" s="15">
        <v>2</v>
      </c>
      <c r="I20" s="15">
        <v>3</v>
      </c>
      <c r="J20" s="19">
        <v>4</v>
      </c>
      <c r="K20" s="22" t="s">
        <v>79</v>
      </c>
      <c r="L20" s="29">
        <v>0.66</v>
      </c>
      <c r="M20" s="17" t="str">
        <f t="shared" si="1"/>
        <v/>
      </c>
      <c r="N20" s="21">
        <v>2</v>
      </c>
      <c r="O20" s="24" t="str">
        <f>VLOOKUP(N20,'Sosiale Netwerke'!$A$2:$B$6,2,FALSE)</f>
        <v>Twitter</v>
      </c>
      <c r="P20" s="23" t="str">
        <f t="shared" si="2"/>
        <v>Nau_12B</v>
      </c>
      <c r="Q20" s="25">
        <v>41814</v>
      </c>
      <c r="R20" s="12">
        <f t="shared" si="3"/>
        <v>4</v>
      </c>
    </row>
    <row r="21" spans="1:18" x14ac:dyDescent="0.25">
      <c r="A21" s="28" t="s">
        <v>21</v>
      </c>
      <c r="B21" s="15" t="s">
        <v>43</v>
      </c>
      <c r="C21" s="20" t="s">
        <v>76</v>
      </c>
      <c r="D21" s="30">
        <v>20</v>
      </c>
      <c r="E21" s="31">
        <v>20</v>
      </c>
      <c r="F21" s="62">
        <f t="shared" si="0"/>
        <v>0</v>
      </c>
      <c r="G21" s="27">
        <v>2</v>
      </c>
      <c r="H21" s="15">
        <v>3</v>
      </c>
      <c r="I21" s="15">
        <v>1</v>
      </c>
      <c r="J21" s="19">
        <v>4</v>
      </c>
      <c r="K21" s="22" t="s">
        <v>79</v>
      </c>
      <c r="L21" s="29">
        <v>0.72</v>
      </c>
      <c r="M21" s="17" t="str">
        <f t="shared" si="1"/>
        <v/>
      </c>
      <c r="N21" s="21">
        <v>4</v>
      </c>
      <c r="O21" s="24" t="str">
        <f>VLOOKUP(N21,'Sosiale Netwerke'!$A$2:$B$6,2,FALSE)</f>
        <v>Mxit</v>
      </c>
      <c r="P21" s="23" t="str">
        <f t="shared" si="2"/>
        <v>Ott_11B</v>
      </c>
      <c r="Q21" s="25">
        <v>41800</v>
      </c>
      <c r="R21" s="12">
        <f t="shared" si="3"/>
        <v>2</v>
      </c>
    </row>
    <row r="22" spans="1:18" x14ac:dyDescent="0.25">
      <c r="A22" s="28" t="s">
        <v>22</v>
      </c>
      <c r="B22" s="15" t="s">
        <v>7</v>
      </c>
      <c r="C22" s="20" t="s">
        <v>74</v>
      </c>
      <c r="D22" s="30">
        <v>50</v>
      </c>
      <c r="E22" s="31">
        <v>50</v>
      </c>
      <c r="F22" s="62">
        <f t="shared" si="0"/>
        <v>0</v>
      </c>
      <c r="G22" s="27">
        <v>4</v>
      </c>
      <c r="H22" s="15">
        <v>3</v>
      </c>
      <c r="I22" s="15">
        <v>1</v>
      </c>
      <c r="J22" s="19">
        <v>2</v>
      </c>
      <c r="K22" s="22" t="s">
        <v>55</v>
      </c>
      <c r="L22" s="29">
        <v>0.8</v>
      </c>
      <c r="M22" s="17" t="str">
        <f t="shared" si="1"/>
        <v>Ja</v>
      </c>
      <c r="N22" s="21">
        <v>1</v>
      </c>
      <c r="O22" s="24" t="str">
        <f>VLOOKUP(N22,'Sosiale Netwerke'!$A$2:$B$6,2,FALSE)</f>
        <v>Facebook</v>
      </c>
      <c r="P22" s="23" t="str">
        <f t="shared" si="2"/>
        <v>Pau_10C</v>
      </c>
      <c r="Q22" s="25">
        <v>41789</v>
      </c>
      <c r="R22" s="12">
        <f t="shared" si="3"/>
        <v>-1</v>
      </c>
    </row>
    <row r="23" spans="1:18" x14ac:dyDescent="0.25">
      <c r="A23" s="28" t="s">
        <v>35</v>
      </c>
      <c r="B23" s="15" t="s">
        <v>45</v>
      </c>
      <c r="C23" s="20" t="s">
        <v>76</v>
      </c>
      <c r="D23" s="30">
        <v>25</v>
      </c>
      <c r="E23" s="31">
        <v>20</v>
      </c>
      <c r="F23" s="62">
        <f t="shared" si="0"/>
        <v>5</v>
      </c>
      <c r="G23" s="27">
        <v>4</v>
      </c>
      <c r="H23" s="15">
        <v>1</v>
      </c>
      <c r="I23" s="15">
        <v>2</v>
      </c>
      <c r="J23" s="19">
        <v>3</v>
      </c>
      <c r="K23" s="22" t="s">
        <v>80</v>
      </c>
      <c r="L23" s="29">
        <v>0.7</v>
      </c>
      <c r="M23" s="17" t="str">
        <f t="shared" si="1"/>
        <v/>
      </c>
      <c r="N23" s="21">
        <v>2</v>
      </c>
      <c r="O23" s="24" t="str">
        <f>VLOOKUP(N23,'Sosiale Netwerke'!$A$2:$B$6,2,FALSE)</f>
        <v>Twitter</v>
      </c>
      <c r="P23" s="23" t="str">
        <f t="shared" si="2"/>
        <v>Pha_10A</v>
      </c>
      <c r="Q23" s="25">
        <v>41809</v>
      </c>
      <c r="R23" s="12">
        <f t="shared" si="3"/>
        <v>3</v>
      </c>
    </row>
    <row r="24" spans="1:18" x14ac:dyDescent="0.25">
      <c r="A24" s="28" t="s">
        <v>23</v>
      </c>
      <c r="B24" s="15" t="s">
        <v>41</v>
      </c>
      <c r="C24" s="20" t="s">
        <v>76</v>
      </c>
      <c r="D24" s="30">
        <v>35</v>
      </c>
      <c r="E24" s="31">
        <v>35</v>
      </c>
      <c r="F24" s="62">
        <f t="shared" si="0"/>
        <v>0</v>
      </c>
      <c r="G24" s="27">
        <v>4</v>
      </c>
      <c r="H24" s="15">
        <v>3</v>
      </c>
      <c r="I24" s="15">
        <v>1</v>
      </c>
      <c r="J24" s="19">
        <v>2</v>
      </c>
      <c r="K24" s="22" t="s">
        <v>55</v>
      </c>
      <c r="L24" s="29">
        <v>0.92</v>
      </c>
      <c r="M24" s="17" t="str">
        <f t="shared" si="1"/>
        <v>Ja</v>
      </c>
      <c r="N24" s="21">
        <v>1</v>
      </c>
      <c r="O24" s="24" t="str">
        <f>VLOOKUP(N24,'Sosiale Netwerke'!$A$2:$B$6,2,FALSE)</f>
        <v>Facebook</v>
      </c>
      <c r="P24" s="23" t="str">
        <f t="shared" si="2"/>
        <v>Qen_12B</v>
      </c>
      <c r="Q24" s="25">
        <v>41815</v>
      </c>
      <c r="R24" s="12">
        <f t="shared" si="3"/>
        <v>4</v>
      </c>
    </row>
    <row r="25" spans="1:18" x14ac:dyDescent="0.25">
      <c r="A25" s="28" t="s">
        <v>36</v>
      </c>
      <c r="B25" s="15" t="s">
        <v>42</v>
      </c>
      <c r="C25" s="20" t="s">
        <v>77</v>
      </c>
      <c r="D25" s="30">
        <v>80</v>
      </c>
      <c r="E25" s="31">
        <v>50</v>
      </c>
      <c r="F25" s="62">
        <f t="shared" si="0"/>
        <v>30</v>
      </c>
      <c r="G25" s="27">
        <v>1</v>
      </c>
      <c r="H25" s="15">
        <v>2</v>
      </c>
      <c r="I25" s="15">
        <v>4</v>
      </c>
      <c r="J25" s="19">
        <v>3</v>
      </c>
      <c r="K25" s="22" t="s">
        <v>80</v>
      </c>
      <c r="L25" s="29">
        <v>0.57999999999999996</v>
      </c>
      <c r="M25" s="17" t="str">
        <f t="shared" si="1"/>
        <v/>
      </c>
      <c r="N25" s="21">
        <v>5</v>
      </c>
      <c r="O25" s="24" t="str">
        <f>VLOOKUP(N25,'Sosiale Netwerke'!$A$2:$B$6,2,FALSE)</f>
        <v>Pinterest</v>
      </c>
      <c r="P25" s="23" t="str">
        <f t="shared" si="2"/>
        <v>Set_10B</v>
      </c>
      <c r="Q25" s="25">
        <v>41842</v>
      </c>
      <c r="R25" s="12">
        <f t="shared" si="3"/>
        <v>8</v>
      </c>
    </row>
    <row r="26" spans="1:18" x14ac:dyDescent="0.25">
      <c r="A26" s="28" t="s">
        <v>24</v>
      </c>
      <c r="B26" s="15" t="s">
        <v>46</v>
      </c>
      <c r="C26" s="20" t="s">
        <v>74</v>
      </c>
      <c r="D26" s="30"/>
      <c r="E26" s="31"/>
      <c r="F26" s="62">
        <f t="shared" si="0"/>
        <v>0</v>
      </c>
      <c r="G26" s="27">
        <v>1</v>
      </c>
      <c r="H26" s="15">
        <v>4</v>
      </c>
      <c r="I26" s="15">
        <v>3</v>
      </c>
      <c r="J26" s="19">
        <v>2</v>
      </c>
      <c r="K26" s="22" t="s">
        <v>79</v>
      </c>
      <c r="L26" s="29">
        <v>0.82</v>
      </c>
      <c r="M26" s="17" t="str">
        <f t="shared" si="1"/>
        <v/>
      </c>
      <c r="N26" s="21">
        <v>1</v>
      </c>
      <c r="O26" s="24" t="str">
        <f>VLOOKUP(N26,'Sosiale Netwerke'!$A$2:$B$6,2,FALSE)</f>
        <v>Facebook</v>
      </c>
      <c r="P26" s="23" t="str">
        <f t="shared" si="2"/>
        <v>Smi_11C</v>
      </c>
      <c r="Q26" s="25">
        <v>41817</v>
      </c>
      <c r="R26" s="12">
        <f t="shared" si="3"/>
        <v>4</v>
      </c>
    </row>
    <row r="27" spans="1:18" x14ac:dyDescent="0.25">
      <c r="A27" s="28" t="s">
        <v>25</v>
      </c>
      <c r="B27" s="15" t="s">
        <v>42</v>
      </c>
      <c r="C27" s="20" t="s">
        <v>77</v>
      </c>
      <c r="D27" s="30">
        <v>50</v>
      </c>
      <c r="E27" s="31">
        <v>30</v>
      </c>
      <c r="F27" s="62">
        <f t="shared" si="0"/>
        <v>20</v>
      </c>
      <c r="G27" s="27">
        <v>2</v>
      </c>
      <c r="H27" s="15">
        <v>3</v>
      </c>
      <c r="I27" s="15">
        <v>1</v>
      </c>
      <c r="J27" s="19">
        <v>4</v>
      </c>
      <c r="K27" s="22" t="s">
        <v>79</v>
      </c>
      <c r="L27" s="29">
        <v>0.74</v>
      </c>
      <c r="M27" s="17" t="str">
        <f t="shared" si="1"/>
        <v/>
      </c>
      <c r="N27" s="21">
        <v>1</v>
      </c>
      <c r="O27" s="24" t="str">
        <f>VLOOKUP(N27,'Sosiale Netwerke'!$A$2:$B$6,2,FALSE)</f>
        <v>Facebook</v>
      </c>
      <c r="P27" s="23" t="str">
        <f t="shared" si="2"/>
        <v>Smi_10B</v>
      </c>
      <c r="Q27" s="25">
        <v>41794</v>
      </c>
      <c r="R27" s="12">
        <f t="shared" si="3"/>
        <v>1</v>
      </c>
    </row>
    <row r="28" spans="1:18" x14ac:dyDescent="0.25">
      <c r="A28" s="28" t="s">
        <v>26</v>
      </c>
      <c r="B28" s="15" t="s">
        <v>42</v>
      </c>
      <c r="C28" s="20" t="s">
        <v>77</v>
      </c>
      <c r="D28" s="30">
        <v>45</v>
      </c>
      <c r="E28" s="31">
        <v>20</v>
      </c>
      <c r="F28" s="62">
        <f t="shared" si="0"/>
        <v>25</v>
      </c>
      <c r="G28" s="27">
        <v>4</v>
      </c>
      <c r="H28" s="15">
        <v>1</v>
      </c>
      <c r="I28" s="15">
        <v>2</v>
      </c>
      <c r="J28" s="19">
        <v>3</v>
      </c>
      <c r="K28" s="22" t="s">
        <v>80</v>
      </c>
      <c r="L28" s="29">
        <v>0.65</v>
      </c>
      <c r="M28" s="17" t="str">
        <f t="shared" si="1"/>
        <v/>
      </c>
      <c r="N28" s="21">
        <v>2</v>
      </c>
      <c r="O28" s="24" t="str">
        <f>VLOOKUP(N28,'Sosiale Netwerke'!$A$2:$B$6,2,FALSE)</f>
        <v>Twitter</v>
      </c>
      <c r="P28" s="23" t="str">
        <f t="shared" si="2"/>
        <v>Smi_10B</v>
      </c>
      <c r="Q28" s="25">
        <v>41793</v>
      </c>
      <c r="R28" s="12">
        <f t="shared" si="3"/>
        <v>1</v>
      </c>
    </row>
    <row r="29" spans="1:18" x14ac:dyDescent="0.25">
      <c r="A29" s="28" t="s">
        <v>27</v>
      </c>
      <c r="B29" s="15" t="s">
        <v>44</v>
      </c>
      <c r="C29" s="20" t="s">
        <v>75</v>
      </c>
      <c r="D29" s="30">
        <v>40</v>
      </c>
      <c r="E29" s="31">
        <v>20</v>
      </c>
      <c r="F29" s="62">
        <f t="shared" si="0"/>
        <v>20</v>
      </c>
      <c r="G29" s="27">
        <v>1</v>
      </c>
      <c r="H29" s="15">
        <v>3</v>
      </c>
      <c r="I29" s="15">
        <v>2</v>
      </c>
      <c r="J29" s="19">
        <v>4</v>
      </c>
      <c r="K29" s="22" t="s">
        <v>80</v>
      </c>
      <c r="L29" s="29">
        <v>0.49</v>
      </c>
      <c r="M29" s="17" t="str">
        <f t="shared" si="1"/>
        <v/>
      </c>
      <c r="N29" s="21">
        <v>2</v>
      </c>
      <c r="O29" s="24" t="str">
        <f>VLOOKUP(N29,'Sosiale Netwerke'!$A$2:$B$6,2,FALSE)</f>
        <v>Twitter</v>
      </c>
      <c r="P29" s="23" t="str">
        <f t="shared" si="2"/>
        <v>Sny_11A</v>
      </c>
      <c r="Q29" s="25">
        <v>41803</v>
      </c>
      <c r="R29" s="12">
        <f t="shared" si="3"/>
        <v>2</v>
      </c>
    </row>
    <row r="30" spans="1:18" x14ac:dyDescent="0.25">
      <c r="A30" s="28" t="s">
        <v>37</v>
      </c>
      <c r="B30" s="15" t="s">
        <v>45</v>
      </c>
      <c r="C30" s="20" t="s">
        <v>76</v>
      </c>
      <c r="D30" s="30">
        <v>30</v>
      </c>
      <c r="E30" s="31">
        <v>10</v>
      </c>
      <c r="F30" s="62">
        <f t="shared" si="0"/>
        <v>20</v>
      </c>
      <c r="G30" s="27">
        <v>4</v>
      </c>
      <c r="H30" s="15">
        <v>1</v>
      </c>
      <c r="I30" s="15">
        <v>3</v>
      </c>
      <c r="J30" s="19">
        <v>2</v>
      </c>
      <c r="K30" s="22" t="s">
        <v>55</v>
      </c>
      <c r="L30" s="29">
        <v>0.76</v>
      </c>
      <c r="M30" s="17" t="str">
        <f t="shared" si="1"/>
        <v/>
      </c>
      <c r="N30" s="21">
        <v>1</v>
      </c>
      <c r="O30" s="24" t="str">
        <f>VLOOKUP(N30,'Sosiale Netwerke'!$A$2:$B$6,2,FALSE)</f>
        <v>Facebook</v>
      </c>
      <c r="P30" s="23" t="str">
        <f t="shared" si="2"/>
        <v>Sol_10A</v>
      </c>
      <c r="Q30" s="25">
        <v>41813</v>
      </c>
      <c r="R30" s="12">
        <f t="shared" si="3"/>
        <v>4</v>
      </c>
    </row>
    <row r="31" spans="1:18" x14ac:dyDescent="0.25">
      <c r="A31" s="28" t="s">
        <v>28</v>
      </c>
      <c r="B31" s="15" t="s">
        <v>46</v>
      </c>
      <c r="C31" s="20" t="s">
        <v>77</v>
      </c>
      <c r="D31" s="30">
        <v>50</v>
      </c>
      <c r="E31" s="31">
        <v>30</v>
      </c>
      <c r="F31" s="62">
        <f t="shared" si="0"/>
        <v>20</v>
      </c>
      <c r="G31" s="27">
        <v>4</v>
      </c>
      <c r="H31" s="15">
        <v>2</v>
      </c>
      <c r="I31" s="15">
        <v>1</v>
      </c>
      <c r="J31" s="19">
        <v>3</v>
      </c>
      <c r="K31" s="22" t="s">
        <v>80</v>
      </c>
      <c r="L31" s="29">
        <v>0.67</v>
      </c>
      <c r="M31" s="17" t="str">
        <f t="shared" si="1"/>
        <v/>
      </c>
      <c r="N31" s="21">
        <v>5</v>
      </c>
      <c r="O31" s="24" t="str">
        <f>VLOOKUP(N31,'Sosiale Netwerke'!$A$2:$B$6,2,FALSE)</f>
        <v>Pinterest</v>
      </c>
      <c r="P31" s="23" t="str">
        <f t="shared" si="2"/>
        <v>Sou_11C</v>
      </c>
      <c r="Q31" s="25">
        <v>41789</v>
      </c>
      <c r="R31" s="12">
        <f t="shared" si="3"/>
        <v>-1</v>
      </c>
    </row>
    <row r="32" spans="1:18" x14ac:dyDescent="0.25">
      <c r="A32" s="28" t="s">
        <v>29</v>
      </c>
      <c r="B32" s="15" t="s">
        <v>47</v>
      </c>
      <c r="C32" s="20" t="s">
        <v>77</v>
      </c>
      <c r="D32" s="30"/>
      <c r="E32" s="31"/>
      <c r="F32" s="62">
        <f t="shared" si="0"/>
        <v>0</v>
      </c>
      <c r="G32" s="27">
        <v>1</v>
      </c>
      <c r="H32" s="15">
        <v>3</v>
      </c>
      <c r="I32" s="15">
        <v>2</v>
      </c>
      <c r="J32" s="19">
        <v>4</v>
      </c>
      <c r="K32" s="22" t="s">
        <v>79</v>
      </c>
      <c r="L32" s="29">
        <v>0.75</v>
      </c>
      <c r="M32" s="17" t="str">
        <f t="shared" si="1"/>
        <v/>
      </c>
      <c r="N32" s="21">
        <v>1</v>
      </c>
      <c r="O32" s="24" t="str">
        <f>VLOOKUP(N32,'Sosiale Netwerke'!$A$2:$B$6,2,FALSE)</f>
        <v>Facebook</v>
      </c>
      <c r="P32" s="23" t="str">
        <f t="shared" si="2"/>
        <v>Swa_12C</v>
      </c>
      <c r="Q32" s="25">
        <v>41796</v>
      </c>
      <c r="R32" s="12">
        <f t="shared" si="3"/>
        <v>1</v>
      </c>
    </row>
    <row r="33" spans="1:18" x14ac:dyDescent="0.25">
      <c r="A33" s="28" t="s">
        <v>30</v>
      </c>
      <c r="B33" s="15" t="s">
        <v>43</v>
      </c>
      <c r="C33" s="20" t="s">
        <v>75</v>
      </c>
      <c r="D33" s="30">
        <v>20</v>
      </c>
      <c r="E33" s="31">
        <v>20</v>
      </c>
      <c r="F33" s="62">
        <f t="shared" si="0"/>
        <v>0</v>
      </c>
      <c r="G33" s="27">
        <v>3</v>
      </c>
      <c r="H33" s="15">
        <v>1</v>
      </c>
      <c r="I33" s="15">
        <v>2</v>
      </c>
      <c r="J33" s="19">
        <v>4</v>
      </c>
      <c r="K33" s="22" t="s">
        <v>79</v>
      </c>
      <c r="L33" s="29">
        <v>0.62</v>
      </c>
      <c r="M33" s="17" t="str">
        <f t="shared" si="1"/>
        <v/>
      </c>
      <c r="N33" s="21">
        <v>1</v>
      </c>
      <c r="O33" s="24" t="str">
        <f>VLOOKUP(N33,'Sosiale Netwerke'!$A$2:$B$6,2,FALSE)</f>
        <v>Facebook</v>
      </c>
      <c r="P33" s="23" t="str">
        <f t="shared" si="2"/>
        <v>The_11B</v>
      </c>
      <c r="Q33" s="25">
        <v>41808</v>
      </c>
      <c r="R33" s="12">
        <f t="shared" si="3"/>
        <v>3</v>
      </c>
    </row>
    <row r="34" spans="1:18" x14ac:dyDescent="0.25">
      <c r="A34" s="28" t="s">
        <v>40</v>
      </c>
      <c r="B34" s="15" t="s">
        <v>8</v>
      </c>
      <c r="C34" s="20" t="s">
        <v>74</v>
      </c>
      <c r="D34" s="30">
        <v>30</v>
      </c>
      <c r="E34" s="31">
        <v>20</v>
      </c>
      <c r="F34" s="62">
        <f t="shared" si="0"/>
        <v>10</v>
      </c>
      <c r="G34" s="27">
        <v>4</v>
      </c>
      <c r="H34" s="15">
        <v>3</v>
      </c>
      <c r="I34" s="15">
        <v>1</v>
      </c>
      <c r="J34" s="19">
        <v>2</v>
      </c>
      <c r="K34" s="22" t="s">
        <v>79</v>
      </c>
      <c r="L34" s="29">
        <v>0.78</v>
      </c>
      <c r="M34" s="17" t="str">
        <f t="shared" si="1"/>
        <v/>
      </c>
      <c r="N34" s="21">
        <v>2</v>
      </c>
      <c r="O34" s="24" t="str">
        <f>VLOOKUP(N34,'Sosiale Netwerke'!$A$2:$B$6,2,FALSE)</f>
        <v>Twitter</v>
      </c>
      <c r="P34" s="23" t="str">
        <f t="shared" si="2"/>
        <v>The_12A</v>
      </c>
      <c r="Q34" s="25">
        <v>41817</v>
      </c>
      <c r="R34" s="12">
        <f t="shared" si="3"/>
        <v>4</v>
      </c>
    </row>
    <row r="35" spans="1:18" x14ac:dyDescent="0.25">
      <c r="A35" s="28" t="s">
        <v>31</v>
      </c>
      <c r="B35" s="15" t="s">
        <v>8</v>
      </c>
      <c r="C35" s="20" t="s">
        <v>74</v>
      </c>
      <c r="D35" s="30">
        <v>20</v>
      </c>
      <c r="E35" s="31">
        <v>10</v>
      </c>
      <c r="F35" s="62">
        <f t="shared" si="0"/>
        <v>10</v>
      </c>
      <c r="G35" s="27">
        <v>4</v>
      </c>
      <c r="H35" s="15">
        <v>3</v>
      </c>
      <c r="I35" s="15">
        <v>1</v>
      </c>
      <c r="J35" s="19">
        <v>2</v>
      </c>
      <c r="K35" s="22" t="s">
        <v>55</v>
      </c>
      <c r="L35" s="29">
        <v>0.84</v>
      </c>
      <c r="M35" s="17" t="str">
        <f t="shared" si="1"/>
        <v>Ja</v>
      </c>
      <c r="N35" s="21">
        <v>1</v>
      </c>
      <c r="O35" s="24" t="str">
        <f>VLOOKUP(N35,'Sosiale Netwerke'!$A$2:$B$6,2,FALSE)</f>
        <v>Facebook</v>
      </c>
      <c r="P35" s="23" t="str">
        <f t="shared" si="2"/>
        <v>Tuc_12A</v>
      </c>
      <c r="Q35" s="25">
        <v>41800</v>
      </c>
      <c r="R35" s="12">
        <f t="shared" si="3"/>
        <v>2</v>
      </c>
    </row>
    <row r="36" spans="1:18" x14ac:dyDescent="0.25">
      <c r="A36" s="28" t="s">
        <v>49</v>
      </c>
      <c r="B36" s="15" t="s">
        <v>47</v>
      </c>
      <c r="C36" s="20" t="s">
        <v>75</v>
      </c>
      <c r="D36" s="30">
        <v>60</v>
      </c>
      <c r="E36" s="31">
        <v>40</v>
      </c>
      <c r="F36" s="62">
        <f t="shared" si="0"/>
        <v>20</v>
      </c>
      <c r="G36" s="27">
        <v>1</v>
      </c>
      <c r="H36" s="15">
        <v>2</v>
      </c>
      <c r="I36" s="15">
        <v>3</v>
      </c>
      <c r="J36" s="19">
        <v>4</v>
      </c>
      <c r="K36" s="22" t="s">
        <v>79</v>
      </c>
      <c r="L36" s="29">
        <v>0.73</v>
      </c>
      <c r="M36" s="17" t="str">
        <f t="shared" si="1"/>
        <v/>
      </c>
      <c r="N36" s="21">
        <v>1</v>
      </c>
      <c r="O36" s="24" t="str">
        <f>VLOOKUP(N36,'Sosiale Netwerke'!$A$2:$B$6,2,FALSE)</f>
        <v>Facebook</v>
      </c>
      <c r="P36" s="23" t="str">
        <f t="shared" si="2"/>
        <v>Tur_12C</v>
      </c>
      <c r="Q36" s="25">
        <v>41794</v>
      </c>
      <c r="R36" s="12">
        <f t="shared" si="3"/>
        <v>1</v>
      </c>
    </row>
    <row r="37" spans="1:18" ht="15.75" thickBot="1" x14ac:dyDescent="0.3">
      <c r="A37" s="28" t="s">
        <v>32</v>
      </c>
      <c r="B37" s="15" t="s">
        <v>8</v>
      </c>
      <c r="C37" s="20" t="s">
        <v>76</v>
      </c>
      <c r="D37" s="30"/>
      <c r="E37" s="31"/>
      <c r="F37" s="62">
        <f t="shared" si="0"/>
        <v>0</v>
      </c>
      <c r="G37" s="32">
        <v>3</v>
      </c>
      <c r="H37" s="33">
        <v>4</v>
      </c>
      <c r="I37" s="33">
        <v>2</v>
      </c>
      <c r="J37" s="34">
        <v>1</v>
      </c>
      <c r="K37" s="22" t="s">
        <v>78</v>
      </c>
      <c r="L37" s="29">
        <v>0.67</v>
      </c>
      <c r="M37" s="17" t="str">
        <f t="shared" si="1"/>
        <v/>
      </c>
      <c r="N37" s="21">
        <v>3</v>
      </c>
      <c r="O37" s="24" t="str">
        <f>VLOOKUP(N37,'Sosiale Netwerke'!$A$2:$B$6,2,FALSE)</f>
        <v>Foursquare</v>
      </c>
      <c r="P37" s="23" t="str">
        <f t="shared" si="2"/>
        <v>Wal_12A</v>
      </c>
      <c r="Q37" s="25">
        <v>41810</v>
      </c>
      <c r="R37" s="12">
        <f t="shared" si="3"/>
        <v>3</v>
      </c>
    </row>
    <row r="38" spans="1:18" ht="15.75" thickBot="1" x14ac:dyDescent="0.3">
      <c r="D38" s="1"/>
      <c r="E38" s="1"/>
      <c r="F38" s="1"/>
      <c r="G38" s="35">
        <f>SUM(G3:G37)</f>
        <v>93</v>
      </c>
      <c r="H38" s="35">
        <f t="shared" ref="H38:J38" si="4">SUM(H3:H37)</f>
        <v>86</v>
      </c>
      <c r="I38" s="35">
        <f t="shared" si="4"/>
        <v>73</v>
      </c>
      <c r="J38" s="36">
        <f t="shared" si="4"/>
        <v>98</v>
      </c>
    </row>
    <row r="39" spans="1:18" ht="16.5" customHeight="1" thickBot="1" x14ac:dyDescent="0.3">
      <c r="B39"/>
      <c r="C39"/>
    </row>
    <row r="40" spans="1:18" ht="15.75" x14ac:dyDescent="0.25">
      <c r="A40" s="72" t="s">
        <v>81</v>
      </c>
      <c r="B40" s="73"/>
      <c r="C40" s="73"/>
      <c r="D40" s="73"/>
      <c r="E40" s="73"/>
      <c r="F40" s="73"/>
      <c r="G40" s="74"/>
      <c r="I40" s="87" t="s">
        <v>82</v>
      </c>
      <c r="J40" s="88"/>
    </row>
    <row r="41" spans="1:18" x14ac:dyDescent="0.25">
      <c r="A41" s="63" t="s">
        <v>85</v>
      </c>
      <c r="B41" s="64"/>
      <c r="C41" s="64"/>
      <c r="D41" s="64"/>
      <c r="E41" s="64"/>
      <c r="F41" s="65"/>
      <c r="G41" s="37">
        <f>COUNTBLANK(D3:D37)</f>
        <v>5</v>
      </c>
      <c r="I41" s="41" t="s">
        <v>83</v>
      </c>
      <c r="J41" s="51" t="s">
        <v>84</v>
      </c>
    </row>
    <row r="42" spans="1:18" x14ac:dyDescent="0.25">
      <c r="A42" s="66" t="s">
        <v>86</v>
      </c>
      <c r="B42" s="67"/>
      <c r="C42" s="67"/>
      <c r="D42" s="67"/>
      <c r="E42" s="67"/>
      <c r="F42" s="68"/>
      <c r="G42" s="38">
        <f>SUM(E3:E37)</f>
        <v>725</v>
      </c>
      <c r="I42" s="42" t="s">
        <v>77</v>
      </c>
      <c r="J42" s="43">
        <f>SUMIF(C3:C37,$I$42,D3:D37)/5*2</f>
        <v>130</v>
      </c>
    </row>
    <row r="43" spans="1:18" x14ac:dyDescent="0.25">
      <c r="A43" s="66" t="s">
        <v>87</v>
      </c>
      <c r="B43" s="67"/>
      <c r="C43" s="67"/>
      <c r="D43" s="67"/>
      <c r="E43" s="67"/>
      <c r="F43" s="68"/>
      <c r="G43" s="50">
        <f>MAX(D3:D37)</f>
        <v>80</v>
      </c>
      <c r="I43" s="44" t="s">
        <v>75</v>
      </c>
      <c r="J43" s="52">
        <v>110</v>
      </c>
    </row>
    <row r="44" spans="1:18" x14ac:dyDescent="0.25">
      <c r="A44" s="66" t="s">
        <v>88</v>
      </c>
      <c r="B44" s="67"/>
      <c r="C44" s="67"/>
      <c r="D44" s="67"/>
      <c r="E44" s="67"/>
      <c r="F44" s="68"/>
      <c r="G44" s="39">
        <f>COUNTA(K3:K37)</f>
        <v>35</v>
      </c>
      <c r="I44" s="45" t="s">
        <v>74</v>
      </c>
      <c r="J44" s="52">
        <v>112</v>
      </c>
    </row>
    <row r="45" spans="1:18" ht="15.75" thickBot="1" x14ac:dyDescent="0.3">
      <c r="A45" s="69" t="s">
        <v>89</v>
      </c>
      <c r="B45" s="70"/>
      <c r="C45" s="70"/>
      <c r="D45" s="70"/>
      <c r="E45" s="70"/>
      <c r="F45" s="71"/>
      <c r="G45" s="40">
        <f>COUNTIF(K3:K37,"Fotograaf")</f>
        <v>12</v>
      </c>
      <c r="I45" s="46" t="s">
        <v>76</v>
      </c>
      <c r="J45" s="54">
        <v>106</v>
      </c>
    </row>
    <row r="46" spans="1:18" ht="15.75" thickBot="1" x14ac:dyDescent="0.3"/>
    <row r="47" spans="1:18" x14ac:dyDescent="0.25">
      <c r="A47" s="97" t="s">
        <v>90</v>
      </c>
      <c r="B47" s="98"/>
      <c r="C47" s="98"/>
      <c r="D47" s="98"/>
      <c r="E47" s="98"/>
      <c r="F47" s="99"/>
      <c r="G47" s="47">
        <f>SUM(D3:D37)</f>
        <v>1145</v>
      </c>
    </row>
    <row r="48" spans="1:18" x14ac:dyDescent="0.25">
      <c r="A48" s="89" t="s">
        <v>91</v>
      </c>
      <c r="B48" s="90"/>
      <c r="C48" s="90"/>
      <c r="D48" s="90"/>
      <c r="E48" s="90"/>
      <c r="F48" s="90"/>
      <c r="G48" s="48">
        <v>250</v>
      </c>
    </row>
    <row r="49" spans="1:7" ht="15.75" x14ac:dyDescent="0.25">
      <c r="A49" s="91" t="s">
        <v>92</v>
      </c>
      <c r="B49" s="92"/>
      <c r="C49" s="95" t="s">
        <v>93</v>
      </c>
      <c r="D49" s="95"/>
      <c r="E49" s="95"/>
      <c r="F49" s="26">
        <v>0.25</v>
      </c>
      <c r="G49" s="38">
        <f>F49*(G47-G48)</f>
        <v>223.75</v>
      </c>
    </row>
    <row r="50" spans="1:7" ht="16.5" thickBot="1" x14ac:dyDescent="0.3">
      <c r="A50" s="93"/>
      <c r="B50" s="94"/>
      <c r="C50" s="96" t="s">
        <v>94</v>
      </c>
      <c r="D50" s="96"/>
      <c r="E50" s="96"/>
      <c r="F50" s="49">
        <v>0.75</v>
      </c>
      <c r="G50" s="53">
        <v>671.25</v>
      </c>
    </row>
  </sheetData>
  <mergeCells count="19">
    <mergeCell ref="A48:F48"/>
    <mergeCell ref="A49:B50"/>
    <mergeCell ref="C49:E49"/>
    <mergeCell ref="C50:E50"/>
    <mergeCell ref="A47:F47"/>
    <mergeCell ref="A40:G40"/>
    <mergeCell ref="P1:P2"/>
    <mergeCell ref="D1:F1"/>
    <mergeCell ref="G1:J1"/>
    <mergeCell ref="N1:O1"/>
    <mergeCell ref="K1:K2"/>
    <mergeCell ref="L1:M1"/>
    <mergeCell ref="I40:J40"/>
    <mergeCell ref="A1:C1"/>
    <mergeCell ref="A41:F41"/>
    <mergeCell ref="A42:F42"/>
    <mergeCell ref="A43:F43"/>
    <mergeCell ref="A44:F44"/>
    <mergeCell ref="A45:F45"/>
  </mergeCells>
  <conditionalFormatting sqref="D3:D37">
    <cfRule type="cellIs" dxfId="0" priority="1" operator="greaterThanOrEqual">
      <formula>50</formula>
    </cfRule>
  </conditionalFormatting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zoomScale="120" zoomScaleNormal="120" workbookViewId="0">
      <selection activeCell="C10" sqref="C10"/>
    </sheetView>
  </sheetViews>
  <sheetFormatPr defaultRowHeight="15" x14ac:dyDescent="0.25"/>
  <cols>
    <col min="1" max="1" width="8.28515625" customWidth="1"/>
    <col min="2" max="2" width="16.5703125" customWidth="1"/>
  </cols>
  <sheetData>
    <row r="1" spans="1:2" ht="19.5" customHeight="1" x14ac:dyDescent="0.25">
      <c r="A1" s="16" t="s">
        <v>0</v>
      </c>
      <c r="B1" s="16" t="s">
        <v>95</v>
      </c>
    </row>
    <row r="2" spans="1:2" x14ac:dyDescent="0.25">
      <c r="A2" s="2">
        <v>1</v>
      </c>
      <c r="B2" s="3" t="s">
        <v>1</v>
      </c>
    </row>
    <row r="3" spans="1:2" x14ac:dyDescent="0.25">
      <c r="A3" s="2">
        <v>2</v>
      </c>
      <c r="B3" s="3" t="s">
        <v>2</v>
      </c>
    </row>
    <row r="4" spans="1:2" x14ac:dyDescent="0.25">
      <c r="A4" s="2">
        <v>3</v>
      </c>
      <c r="B4" s="3" t="s">
        <v>3</v>
      </c>
    </row>
    <row r="5" spans="1:2" x14ac:dyDescent="0.25">
      <c r="A5" s="2">
        <v>4</v>
      </c>
      <c r="B5" s="3" t="s">
        <v>4</v>
      </c>
    </row>
    <row r="6" spans="1:2" x14ac:dyDescent="0.25">
      <c r="A6" s="2">
        <v>5</v>
      </c>
      <c r="B6" s="3" t="s">
        <v>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Respondente</vt:lpstr>
      <vt:lpstr>Sosiale Netwerke</vt:lpstr>
      <vt:lpstr>Chart1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 Robinson</dc:creator>
  <cp:lastModifiedBy>Sandra</cp:lastModifiedBy>
  <dcterms:created xsi:type="dcterms:W3CDTF">2014-07-22T06:59:21Z</dcterms:created>
  <dcterms:modified xsi:type="dcterms:W3CDTF">2014-09-08T13:51:38Z</dcterms:modified>
</cp:coreProperties>
</file>