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0" i="1"/>
  <c r="I21" s="1"/>
  <c r="I19"/>
  <c r="I22"/>
  <c r="F6"/>
  <c r="G6" s="1"/>
  <c r="F7"/>
  <c r="G7" s="1"/>
  <c r="F8"/>
  <c r="G8" s="1"/>
  <c r="F9"/>
  <c r="G9" s="1"/>
  <c r="F10"/>
  <c r="G10" s="1"/>
  <c r="F11"/>
  <c r="G11" s="1"/>
  <c r="F12"/>
  <c r="G12" s="1"/>
  <c r="D6"/>
  <c r="E6" s="1"/>
  <c r="D7"/>
  <c r="E7"/>
  <c r="H7" s="1"/>
  <c r="D8"/>
  <c r="E8" s="1"/>
  <c r="H8" s="1"/>
  <c r="D9"/>
  <c r="E9"/>
  <c r="H9" s="1"/>
  <c r="D10"/>
  <c r="E10" s="1"/>
  <c r="D11"/>
  <c r="E11"/>
  <c r="H11" s="1"/>
  <c r="D12"/>
  <c r="E12" s="1"/>
  <c r="H12" s="1"/>
  <c r="I17"/>
  <c r="I15"/>
  <c r="K12"/>
  <c r="K11"/>
  <c r="K10"/>
  <c r="K9"/>
  <c r="K8"/>
  <c r="K7"/>
  <c r="K6"/>
  <c r="E19"/>
  <c r="E20"/>
  <c r="E21" s="1"/>
  <c r="E18"/>
  <c r="B14"/>
  <c r="L12"/>
  <c r="L11"/>
  <c r="L10"/>
  <c r="L9"/>
  <c r="L8"/>
  <c r="L7"/>
  <c r="L6"/>
  <c r="H6" l="1"/>
  <c r="I18" s="1"/>
  <c r="H10"/>
  <c r="I16" l="1"/>
</calcChain>
</file>

<file path=xl/sharedStrings.xml><?xml version="1.0" encoding="utf-8"?>
<sst xmlns="http://schemas.openxmlformats.org/spreadsheetml/2006/main" count="38" uniqueCount="34">
  <si>
    <t>LA FAMILIA IMPORTERS</t>
  </si>
  <si>
    <t>Item</t>
  </si>
  <si>
    <t>Quantity</t>
  </si>
  <si>
    <t>Import</t>
  </si>
  <si>
    <t>Price</t>
  </si>
  <si>
    <t>Tax</t>
  </si>
  <si>
    <t>Exempt</t>
  </si>
  <si>
    <t>Discount</t>
  </si>
  <si>
    <t>Existing</t>
  </si>
  <si>
    <t>Stock</t>
  </si>
  <si>
    <t>Sales</t>
  </si>
  <si>
    <t>Amount</t>
  </si>
  <si>
    <t>Code</t>
  </si>
  <si>
    <t>Total</t>
  </si>
  <si>
    <t>Supply</t>
  </si>
  <si>
    <t>Problem</t>
  </si>
  <si>
    <t>Alert</t>
  </si>
  <si>
    <t>Items Exempt From Tax</t>
  </si>
  <si>
    <t>Items NOT Exempt From Tax</t>
  </si>
  <si>
    <t>% Items Exempt from Tax</t>
  </si>
  <si>
    <t>Unit Import</t>
  </si>
  <si>
    <t>Maximum Import Quantity</t>
  </si>
  <si>
    <t>Num of Items with Supply Problem</t>
  </si>
  <si>
    <t>Num of Items with no Supply Problem</t>
  </si>
  <si>
    <t>% Items with Supply Problem</t>
  </si>
  <si>
    <t>Total Available Stock</t>
  </si>
  <si>
    <t>% Total Discount of Total Cost</t>
  </si>
  <si>
    <t>Cost</t>
  </si>
  <si>
    <t>%Existing Stock of Total Sales</t>
  </si>
  <si>
    <t>% Tax of Total Cost</t>
  </si>
  <si>
    <t>Predicted Sales</t>
  </si>
  <si>
    <t>Actual Sales</t>
  </si>
  <si>
    <t>Future Sales Prediction</t>
  </si>
  <si>
    <t>Unit Sales Change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</si>
</sst>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I20" sqref="I20"/>
    </sheetView>
  </sheetViews>
  <sheetFormatPr defaultRowHeight="12.75"/>
  <cols>
    <col min="4" max="4" width="9.140625" style="1"/>
    <col min="6" max="6" width="9.140625" style="1"/>
    <col min="8" max="8" width="9.5703125" bestFit="1" customWidth="1"/>
  </cols>
  <sheetData>
    <row r="1" spans="1:12">
      <c r="A1" t="s">
        <v>0</v>
      </c>
    </row>
    <row r="3" spans="1:12">
      <c r="A3" t="s">
        <v>1</v>
      </c>
      <c r="B3" t="s">
        <v>3</v>
      </c>
      <c r="C3" t="s">
        <v>20</v>
      </c>
      <c r="D3" s="1" t="s">
        <v>5</v>
      </c>
      <c r="G3" t="s">
        <v>7</v>
      </c>
      <c r="H3" t="s">
        <v>13</v>
      </c>
      <c r="I3" t="s">
        <v>8</v>
      </c>
      <c r="K3" t="s">
        <v>14</v>
      </c>
      <c r="L3" t="s">
        <v>9</v>
      </c>
    </row>
    <row r="4" spans="1:12">
      <c r="A4" t="s">
        <v>12</v>
      </c>
      <c r="B4" t="s">
        <v>2</v>
      </c>
      <c r="C4" t="s">
        <v>4</v>
      </c>
      <c r="D4" s="1" t="s">
        <v>6</v>
      </c>
      <c r="E4" t="s">
        <v>5</v>
      </c>
      <c r="F4" s="1" t="s">
        <v>7</v>
      </c>
      <c r="G4" t="s">
        <v>11</v>
      </c>
      <c r="H4" t="s">
        <v>27</v>
      </c>
      <c r="I4" t="s">
        <v>9</v>
      </c>
      <c r="J4" t="s">
        <v>10</v>
      </c>
      <c r="K4" t="s">
        <v>15</v>
      </c>
      <c r="L4" t="s">
        <v>16</v>
      </c>
    </row>
    <row r="6" spans="1:12">
      <c r="A6">
        <v>56</v>
      </c>
      <c r="B6">
        <v>204</v>
      </c>
      <c r="C6">
        <v>296.83</v>
      </c>
      <c r="D6" s="1" t="str">
        <f>IF(A6&lt;=100,"Y","N")</f>
        <v>Y</v>
      </c>
      <c r="E6">
        <f t="shared" ref="E6:E12" si="0">IF(D6="Y",0,22%*C6*B6)</f>
        <v>0</v>
      </c>
      <c r="F6" s="1" t="str">
        <f>IF(B6&gt;=700,"Y","N")</f>
        <v>N</v>
      </c>
      <c r="G6">
        <f t="shared" ref="G6:G12" si="1">IF(F6="N",0,5%*C6*B6)</f>
        <v>0</v>
      </c>
      <c r="H6">
        <f>ROUND(B6*C6+E6-G6,2)</f>
        <v>60553.32</v>
      </c>
      <c r="I6">
        <v>26</v>
      </c>
      <c r="J6">
        <v>398</v>
      </c>
      <c r="K6" s="1" t="str">
        <f>IF(B6+I6-J6&lt;0,"YES","NO")</f>
        <v>YES</v>
      </c>
      <c r="L6" t="str">
        <f>IF(J6&gt;80%*B6,"Y","N")</f>
        <v>Y</v>
      </c>
    </row>
    <row r="7" spans="1:12">
      <c r="A7">
        <v>101</v>
      </c>
      <c r="B7">
        <v>780</v>
      </c>
      <c r="C7">
        <v>198.26</v>
      </c>
      <c r="D7" s="1" t="str">
        <f t="shared" ref="D7:D12" si="2">IF(A7&lt;=100,"Y","N")</f>
        <v>N</v>
      </c>
      <c r="E7">
        <f t="shared" si="0"/>
        <v>34021.415999999997</v>
      </c>
      <c r="F7" s="1" t="str">
        <f t="shared" ref="F7:F12" si="3">IF(B7&gt;=700,"Y","N")</f>
        <v>Y</v>
      </c>
      <c r="G7">
        <f t="shared" si="1"/>
        <v>7732.14</v>
      </c>
      <c r="H7" s="2">
        <f t="shared" ref="H7:H12" si="4">ROUND(B7*C7+E7-G7,2)</f>
        <v>180932.08</v>
      </c>
      <c r="I7">
        <v>4</v>
      </c>
      <c r="J7">
        <v>460</v>
      </c>
      <c r="K7" s="1" t="str">
        <f t="shared" ref="K7:K12" si="5">IF(B7+I7-J7&lt;0,"YES","NO")</f>
        <v>NO</v>
      </c>
      <c r="L7" t="str">
        <f t="shared" ref="L7:L12" si="6">IF(J7&gt;80%*B7,"Y","N")</f>
        <v>N</v>
      </c>
    </row>
    <row r="8" spans="1:12">
      <c r="A8">
        <v>77</v>
      </c>
      <c r="B8">
        <v>607</v>
      </c>
      <c r="C8">
        <v>232.97</v>
      </c>
      <c r="D8" s="1" t="str">
        <f t="shared" si="2"/>
        <v>Y</v>
      </c>
      <c r="E8">
        <f t="shared" si="0"/>
        <v>0</v>
      </c>
      <c r="F8" s="1" t="str">
        <f t="shared" si="3"/>
        <v>N</v>
      </c>
      <c r="G8">
        <f t="shared" si="1"/>
        <v>0</v>
      </c>
      <c r="H8" s="2">
        <f t="shared" si="4"/>
        <v>141412.79</v>
      </c>
      <c r="I8">
        <v>56</v>
      </c>
      <c r="J8">
        <v>385</v>
      </c>
      <c r="K8" s="1" t="str">
        <f t="shared" si="5"/>
        <v>NO</v>
      </c>
      <c r="L8" t="str">
        <f t="shared" si="6"/>
        <v>N</v>
      </c>
    </row>
    <row r="9" spans="1:12">
      <c r="A9">
        <v>88</v>
      </c>
      <c r="B9">
        <v>183</v>
      </c>
      <c r="C9">
        <v>427.35</v>
      </c>
      <c r="D9" s="1" t="str">
        <f t="shared" si="2"/>
        <v>Y</v>
      </c>
      <c r="E9">
        <f t="shared" si="0"/>
        <v>0</v>
      </c>
      <c r="F9" s="1" t="str">
        <f t="shared" si="3"/>
        <v>N</v>
      </c>
      <c r="G9">
        <f t="shared" si="1"/>
        <v>0</v>
      </c>
      <c r="H9" s="2">
        <f t="shared" si="4"/>
        <v>78205.05</v>
      </c>
      <c r="I9">
        <v>31</v>
      </c>
      <c r="J9">
        <v>285</v>
      </c>
      <c r="K9" s="1" t="str">
        <f t="shared" si="5"/>
        <v>YES</v>
      </c>
      <c r="L9" t="str">
        <f t="shared" si="6"/>
        <v>Y</v>
      </c>
    </row>
    <row r="10" spans="1:12">
      <c r="A10">
        <v>156</v>
      </c>
      <c r="B10">
        <v>255</v>
      </c>
      <c r="C10">
        <v>520.34</v>
      </c>
      <c r="D10" s="1" t="str">
        <f t="shared" si="2"/>
        <v>N</v>
      </c>
      <c r="E10">
        <f t="shared" si="0"/>
        <v>29191.074000000001</v>
      </c>
      <c r="F10" s="1" t="str">
        <f t="shared" si="3"/>
        <v>N</v>
      </c>
      <c r="G10">
        <f t="shared" si="1"/>
        <v>0</v>
      </c>
      <c r="H10" s="2">
        <f t="shared" si="4"/>
        <v>161877.76999999999</v>
      </c>
      <c r="I10">
        <v>28</v>
      </c>
      <c r="J10">
        <v>96</v>
      </c>
      <c r="K10" s="1" t="str">
        <f t="shared" si="5"/>
        <v>NO</v>
      </c>
      <c r="L10" t="str">
        <f t="shared" si="6"/>
        <v>N</v>
      </c>
    </row>
    <row r="11" spans="1:12">
      <c r="A11">
        <v>121</v>
      </c>
      <c r="B11">
        <v>898</v>
      </c>
      <c r="C11">
        <v>646.61</v>
      </c>
      <c r="D11" s="1" t="str">
        <f t="shared" si="2"/>
        <v>N</v>
      </c>
      <c r="E11">
        <f t="shared" si="0"/>
        <v>127744.27159999999</v>
      </c>
      <c r="F11" s="1" t="str">
        <f t="shared" si="3"/>
        <v>Y</v>
      </c>
      <c r="G11">
        <f t="shared" si="1"/>
        <v>29032.789000000001</v>
      </c>
      <c r="H11" s="2">
        <f t="shared" si="4"/>
        <v>679367.26</v>
      </c>
      <c r="I11">
        <v>13</v>
      </c>
      <c r="J11">
        <v>1</v>
      </c>
      <c r="K11" s="1" t="str">
        <f t="shared" si="5"/>
        <v>NO</v>
      </c>
      <c r="L11" t="str">
        <f t="shared" si="6"/>
        <v>N</v>
      </c>
    </row>
    <row r="12" spans="1:12">
      <c r="A12">
        <v>34</v>
      </c>
      <c r="B12">
        <v>997</v>
      </c>
      <c r="C12">
        <v>173.35</v>
      </c>
      <c r="D12" s="1" t="str">
        <f t="shared" si="2"/>
        <v>Y</v>
      </c>
      <c r="E12">
        <f t="shared" si="0"/>
        <v>0</v>
      </c>
      <c r="F12" s="1" t="str">
        <f t="shared" si="3"/>
        <v>Y</v>
      </c>
      <c r="G12">
        <f t="shared" si="1"/>
        <v>8641.4975000000013</v>
      </c>
      <c r="H12" s="2">
        <f t="shared" si="4"/>
        <v>164188.45000000001</v>
      </c>
      <c r="I12">
        <v>85</v>
      </c>
      <c r="J12">
        <v>688</v>
      </c>
      <c r="K12" s="1" t="str">
        <f t="shared" si="5"/>
        <v>NO</v>
      </c>
      <c r="L12" t="str">
        <f t="shared" si="6"/>
        <v>N</v>
      </c>
    </row>
    <row r="14" spans="1:12">
      <c r="A14" t="s">
        <v>13</v>
      </c>
      <c r="B14">
        <f>SUM(B6:B13)</f>
        <v>3924</v>
      </c>
    </row>
    <row r="15" spans="1:12">
      <c r="A15" t="s">
        <v>17</v>
      </c>
      <c r="E15">
        <v>4</v>
      </c>
      <c r="F15" s="3" t="s">
        <v>25</v>
      </c>
      <c r="I15">
        <f>SUM(I6:I12)+SUM(B6:B12)</f>
        <v>4167</v>
      </c>
    </row>
    <row r="16" spans="1:12">
      <c r="A16" t="s">
        <v>18</v>
      </c>
      <c r="E16" s="4">
        <v>3</v>
      </c>
      <c r="F16" s="3" t="s">
        <v>26</v>
      </c>
      <c r="I16">
        <f>ROUND(SUM(G6:G12)/SUM(H6:H12)*100,2)</f>
        <v>3.1</v>
      </c>
    </row>
    <row r="17" spans="1:9">
      <c r="A17" t="s">
        <v>19</v>
      </c>
      <c r="E17">
        <v>57.1</v>
      </c>
      <c r="F17" s="3" t="s">
        <v>28</v>
      </c>
      <c r="I17">
        <f>ROUND(SUM(I6:I12)/SUM(J6:J12)*100,2)</f>
        <v>10.51</v>
      </c>
    </row>
    <row r="18" spans="1:9">
      <c r="A18" t="s">
        <v>21</v>
      </c>
      <c r="E18">
        <f>MAX(B6:B12)</f>
        <v>997</v>
      </c>
      <c r="F18" s="3" t="s">
        <v>29</v>
      </c>
      <c r="I18">
        <f>ROUND(SUM(E6:E12)/SUM(H6:H12)*100,2)</f>
        <v>13.02</v>
      </c>
    </row>
    <row r="19" spans="1:9">
      <c r="A19" t="s">
        <v>22</v>
      </c>
      <c r="E19">
        <f>COUNTIF(K6:K12,"=YES")</f>
        <v>2</v>
      </c>
      <c r="F19" s="3" t="s">
        <v>31</v>
      </c>
      <c r="I19">
        <f>SUM(J5:J12)</f>
        <v>2313</v>
      </c>
    </row>
    <row r="20" spans="1:9">
      <c r="A20" t="s">
        <v>23</v>
      </c>
      <c r="E20">
        <f>COUNTIF(K6:K12,"=NO")</f>
        <v>5</v>
      </c>
      <c r="F20" s="3" t="s">
        <v>30</v>
      </c>
      <c r="I20">
        <f>ROUND(98%*SUM(J5:J12)/SUM(B6:B12)*AVERAGE(C5:C12),0)</f>
        <v>206</v>
      </c>
    </row>
    <row r="21" spans="1:9">
      <c r="A21" t="s">
        <v>24</v>
      </c>
      <c r="E21">
        <f>ROUND(E19/(E20+E19)*100,1)</f>
        <v>28.6</v>
      </c>
      <c r="F21" s="3" t="s">
        <v>32</v>
      </c>
      <c r="I21" t="str">
        <f>IF(I20-I19&lt;0,"DOWN","UP")</f>
        <v>DOWN</v>
      </c>
    </row>
    <row r="22" spans="1:9">
      <c r="F22" s="3" t="s">
        <v>33</v>
      </c>
      <c r="I22">
        <f>I19-I20</f>
        <v>2107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2000-02-11T09:22:05Z</dcterms:created>
  <dcterms:modified xsi:type="dcterms:W3CDTF">2011-01-15T16:38:59Z</dcterms:modified>
</cp:coreProperties>
</file>